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75" activeTab="7"/>
  </bookViews>
  <sheets>
    <sheet name="ใบเสนอราคา-1" sheetId="1" r:id="rId1"/>
    <sheet name="ใบเสนอราคา-2" sheetId="2" r:id="rId2"/>
    <sheet name="ข้อมูลโครงการ" sheetId="3" r:id="rId3"/>
    <sheet name="แบบสรุปราคากลาง" sheetId="4" r:id="rId4"/>
    <sheet name="ค่างานต้นทุนต่อหน่วย (ตี้)" sheetId="5" r:id="rId5"/>
    <sheet name="ปริมาณงานวัสดุ" sheetId="6" r:id="rId6"/>
    <sheet name="ข้อมูลคอนกรีต" sheetId="7" r:id="rId7"/>
    <sheet name="ไม้แบบ" sheetId="8" r:id="rId8"/>
    <sheet name="ตารางแบ่งงวดงาน" sheetId="9" r:id="rId9"/>
    <sheet name="ป้ายโครงการ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day1" localSheetId="0">#REF!</definedName>
    <definedName name="_day1" localSheetId="1">#REF!</definedName>
    <definedName name="_day1" localSheetId="9">#REF!</definedName>
    <definedName name="_day1">#REF!</definedName>
    <definedName name="_day10" localSheetId="0">#REF!</definedName>
    <definedName name="_day10" localSheetId="1">#REF!</definedName>
    <definedName name="_day10" localSheetId="9">#REF!</definedName>
    <definedName name="_day10">#REF!</definedName>
    <definedName name="_day11" localSheetId="0">#REF!</definedName>
    <definedName name="_day11" localSheetId="1">#REF!</definedName>
    <definedName name="_day11">#REF!</definedName>
    <definedName name="_day12" localSheetId="0">#REF!</definedName>
    <definedName name="_day12" localSheetId="1">#REF!</definedName>
    <definedName name="_day12">#REF!</definedName>
    <definedName name="_day13" localSheetId="0">#REF!</definedName>
    <definedName name="_day13" localSheetId="1">#REF!</definedName>
    <definedName name="_day13">#REF!</definedName>
    <definedName name="_day19" localSheetId="0">#REF!</definedName>
    <definedName name="_day19" localSheetId="1">#REF!</definedName>
    <definedName name="_day19">#REF!</definedName>
    <definedName name="_day2" localSheetId="0">#REF!</definedName>
    <definedName name="_day2" localSheetId="1">#REF!</definedName>
    <definedName name="_day2">#REF!</definedName>
    <definedName name="_day3" localSheetId="0">#REF!</definedName>
    <definedName name="_day3" localSheetId="1">#REF!</definedName>
    <definedName name="_day3">#REF!</definedName>
    <definedName name="_day4" localSheetId="0">#REF!</definedName>
    <definedName name="_day4" localSheetId="1">#REF!</definedName>
    <definedName name="_day4">#REF!</definedName>
    <definedName name="_day5" localSheetId="0">#REF!</definedName>
    <definedName name="_day5" localSheetId="1">#REF!</definedName>
    <definedName name="_day5">#REF!</definedName>
    <definedName name="_day6" localSheetId="0">#REF!</definedName>
    <definedName name="_day6" localSheetId="1">#REF!</definedName>
    <definedName name="_day6">#REF!</definedName>
    <definedName name="_day7" localSheetId="0">#REF!</definedName>
    <definedName name="_day7" localSheetId="1">#REF!</definedName>
    <definedName name="_day7">#REF!</definedName>
    <definedName name="_day8" localSheetId="0">#REF!</definedName>
    <definedName name="_day8" localSheetId="1">#REF!</definedName>
    <definedName name="_day8">#REF!</definedName>
    <definedName name="_day9" localSheetId="0">#REF!</definedName>
    <definedName name="_day9" localSheetId="1">#REF!</definedName>
    <definedName name="_day9">#REF!</definedName>
    <definedName name="_xlfn.BAHTTEXT" hidden="1">#NAME?</definedName>
    <definedName name="cost1" localSheetId="0">#REF!</definedName>
    <definedName name="cost1" localSheetId="1">#REF!</definedName>
    <definedName name="cost1">#REF!</definedName>
    <definedName name="cost10" localSheetId="0">#REF!</definedName>
    <definedName name="cost10" localSheetId="1">#REF!</definedName>
    <definedName name="cost10">#REF!</definedName>
    <definedName name="cost11" localSheetId="0">#REF!</definedName>
    <definedName name="cost11" localSheetId="1">#REF!</definedName>
    <definedName name="cost11">#REF!</definedName>
    <definedName name="cost12" localSheetId="0">#REF!</definedName>
    <definedName name="cost12" localSheetId="1">#REF!</definedName>
    <definedName name="cost12">#REF!</definedName>
    <definedName name="cost13" localSheetId="0">#REF!</definedName>
    <definedName name="cost13" localSheetId="1">#REF!</definedName>
    <definedName name="cost13">#REF!</definedName>
    <definedName name="cost2" localSheetId="0">#REF!</definedName>
    <definedName name="cost2" localSheetId="1">#REF!</definedName>
    <definedName name="cost2">#REF!</definedName>
    <definedName name="cost3" localSheetId="0">#REF!</definedName>
    <definedName name="cost3" localSheetId="1">#REF!</definedName>
    <definedName name="cost3">#REF!</definedName>
    <definedName name="cost4" localSheetId="0">#REF!</definedName>
    <definedName name="cost4" localSheetId="1">#REF!</definedName>
    <definedName name="cost4">#REF!</definedName>
    <definedName name="cost5" localSheetId="0">#REF!</definedName>
    <definedName name="cost5" localSheetId="1">#REF!</definedName>
    <definedName name="cost5">#REF!</definedName>
    <definedName name="cost6" localSheetId="0">#REF!</definedName>
    <definedName name="cost6" localSheetId="1">#REF!</definedName>
    <definedName name="cost6">#REF!</definedName>
    <definedName name="cost7" localSheetId="0">#REF!</definedName>
    <definedName name="cost7" localSheetId="1">#REF!</definedName>
    <definedName name="cost7">#REF!</definedName>
    <definedName name="cost8" localSheetId="0">#REF!</definedName>
    <definedName name="cost8" localSheetId="1">#REF!</definedName>
    <definedName name="cost8">#REF!</definedName>
    <definedName name="cost9" localSheetId="0">#REF!</definedName>
    <definedName name="cost9" localSheetId="1">#REF!</definedName>
    <definedName name="cost9">#REF!</definedName>
    <definedName name="d" localSheetId="0">#REF!</definedName>
    <definedName name="d" localSheetId="1">#REF!</definedName>
    <definedName name="d" localSheetId="9">#REF!</definedName>
    <definedName name="d">#REF!</definedName>
    <definedName name="LLOOO" localSheetId="0">#REF!</definedName>
    <definedName name="LLOOO" localSheetId="1">#REF!</definedName>
    <definedName name="LLOOO">#REF!</definedName>
    <definedName name="Oขุดรื้อบดทับ_AC">'[1]รวมตารางคำนวณ'!$Q$38</definedName>
    <definedName name="Oขุดรื้อบดทับ_ลูกรัง">'[1]รวมตารางคำนวณ'!$Q$36</definedName>
    <definedName name="Oขุดรื้อบดทับ_หินคลุก">'[1]รวมตารางคำนวณ'!$Q$37</definedName>
    <definedName name="Oค่าบ่มผิวทาง">'[1]รวมตารางคำนวณ'!$Q$66</definedName>
    <definedName name="Oค่าแบบข้างตามยาว">'[1]รวมตารางคำนวณ'!$Q$62</definedName>
    <definedName name="Oค่าปูผิวคอนกรีต">'[1]รวมตารางคำนวณ'!$Q$63</definedName>
    <definedName name="Oค่าผสมคอนกรีต">'[1]รวมตารางคำนวณ'!$Q$60</definedName>
    <definedName name="Oดิน_ขุดขน">'[1]รวมตารางคำนวณ'!$Q$15</definedName>
    <definedName name="Oดิน_ขุดตัด">'[1]รวมตารางคำนวณ'!$Q$18</definedName>
    <definedName name="Oดิน_ตัก">'[1]รวมตารางคำนวณ'!$Q$19</definedName>
    <definedName name="Oดิน_บดทับ">'[1]รวมตารางคำนวณ'!$Q$16</definedName>
    <definedName name="Oตัดแต่งขั้นบันได">'[1]รวมตารางคำนวณ'!$Q$34</definedName>
    <definedName name="Oถางป่า_เบา">'[1]รวมตารางคำนวณ'!$Q$11</definedName>
    <definedName name="Oลูกรังคัดเลือกรองพื้นทาง_ขุดขน">'[1]รวมตารางคำนวณ'!$Q$25</definedName>
    <definedName name="Oลูกรังคัดเลือกรองพื้นทาง_บดทับ">'[1]รวมตารางคำนวณ'!$Q$27</definedName>
    <definedName name="Oหินคลุก_บดทับ">'[1]รวมตารางคำนวณ'!$Q$33</definedName>
    <definedName name="Oหินคลุก_ผสม">'[1]รวมตารางคำนวณ'!$Q$32</definedName>
    <definedName name="Oหินผุ_ดันและตัก">'[1]รวมตารางคำนวณ'!$Q$21</definedName>
    <definedName name="Oไหล่ทางลูกรัง_บดทับ">'[1]รวมตารางคำนวณ'!$Q$30</definedName>
    <definedName name="p" localSheetId="0">#REF!</definedName>
    <definedName name="p" localSheetId="1">#REF!</definedName>
    <definedName name="p" localSheetId="9">#REF!</definedName>
    <definedName name="p">#REF!</definedName>
    <definedName name="_xlnm.Print_Area" localSheetId="6">'ข้อมูลคอนกรีต'!$A$1:$O$42</definedName>
    <definedName name="_xlnm.Print_Area" localSheetId="2">'ข้อมูลโครงการ'!$A$1:$K$40</definedName>
    <definedName name="_xlnm.Print_Area" localSheetId="4">'ค่างานต้นทุนต่อหน่วย (ตี้)'!$A$1:$W$268</definedName>
    <definedName name="_xlnm.Print_Area" localSheetId="3">'แบบสรุปราคากลาง'!$A$1:$K$79</definedName>
    <definedName name="_xlnm.Print_Area" localSheetId="0">'ใบเสนอราคา-1'!$A$1:$K$40</definedName>
    <definedName name="_xlnm.Print_Area" localSheetId="1">'ใบเสนอราคา-2'!$A$1:$K$72</definedName>
    <definedName name="_xlnm.Print_Area" localSheetId="5">'ปริมาณงานวัสดุ'!$A$1:$K$38</definedName>
    <definedName name="PRINT_AREA_MI" localSheetId="0">#REF!</definedName>
    <definedName name="PRINT_AREA_MI" localSheetId="1">#REF!</definedName>
    <definedName name="PRINT_AREA_MI" localSheetId="9">#REF!</definedName>
    <definedName name="PRINT_AREA_MI">#REF!</definedName>
    <definedName name="q" localSheetId="0">#REF!</definedName>
    <definedName name="q" localSheetId="1">#REF!</definedName>
    <definedName name="q" localSheetId="9">#REF!</definedName>
    <definedName name="q">#REF!</definedName>
    <definedName name="steel" localSheetId="0">#REF!</definedName>
    <definedName name="steel" localSheetId="1">#REF!</definedName>
    <definedName name="steel" localSheetId="9">#REF!</definedName>
    <definedName name="steel">#REF!</definedName>
    <definedName name="x" localSheetId="0">#REF!</definedName>
    <definedName name="x" localSheetId="1">#REF!</definedName>
    <definedName name="x" localSheetId="9">#REF!</definedName>
    <definedName name="x">#REF!</definedName>
    <definedName name="xs" localSheetId="0">#REF!</definedName>
    <definedName name="xs" localSheetId="1">#REF!</definedName>
    <definedName name="xs">#REF!</definedName>
    <definedName name="y" localSheetId="0">#REF!</definedName>
    <definedName name="y" localSheetId="1">#REF!</definedName>
    <definedName name="y">#REF!</definedName>
    <definedName name="yp" localSheetId="0">#REF!</definedName>
    <definedName name="yp" localSheetId="1">#REF!</definedName>
    <definedName name="yp">#REF!</definedName>
    <definedName name="ys" localSheetId="0">#REF!</definedName>
    <definedName name="ys" localSheetId="1">#REF!</definedName>
    <definedName name="ys">#REF!</definedName>
    <definedName name="กกกกก" localSheetId="0">#REF!</definedName>
    <definedName name="กกกกก" localSheetId="1">#REF!</definedName>
    <definedName name="กกกกก">#REF!</definedName>
    <definedName name="ค2" localSheetId="0">#REF!</definedName>
    <definedName name="ค2" localSheetId="1">#REF!</definedName>
    <definedName name="ค2">#REF!</definedName>
    <definedName name="คอนกรีตหยาบ" localSheetId="0">#REF!</definedName>
    <definedName name="คอนกรีตหยาบ" localSheetId="1">#REF!</definedName>
    <definedName name="คอนกรีตหยาบ">#REF!</definedName>
    <definedName name="ค่า" localSheetId="0">S-'[2]CURVE'!$I$133</definedName>
    <definedName name="ค่า" localSheetId="1">S-'[2]CURVE'!$I$133</definedName>
    <definedName name="ค่า" localSheetId="9">S-'[2]CURVE'!$I$133</definedName>
    <definedName name="ค่า">S-'[2]CURVE'!$I$133</definedName>
    <definedName name="งานทั่วไป" localSheetId="0">'[3]ภูมิทัศน์'!#REF!</definedName>
    <definedName name="งานทั่วไป" localSheetId="1">'[3]ภูมิทัศน์'!#REF!</definedName>
    <definedName name="งานทั่วไป" localSheetId="9">'[3]ภูมิทัศน์'!#REF!</definedName>
    <definedName name="งานทั่วไป">'[3]ภูมิทัศน์'!#REF!</definedName>
    <definedName name="งานบัวเชิงผนัง" localSheetId="0">'[3]ภูมิทัศน์'!#REF!</definedName>
    <definedName name="งานบัวเชิงผนัง" localSheetId="1">'[3]ภูมิทัศน์'!#REF!</definedName>
    <definedName name="งานบัวเชิงผนัง" localSheetId="9">'[3]ภูมิทัศน์'!#REF!</definedName>
    <definedName name="งานบัวเชิงผนัง">'[3]ภูมิทัศน์'!#REF!</definedName>
    <definedName name="งานประตูหน้าต่าง" localSheetId="0">'[3]ภูมิทัศน์'!#REF!</definedName>
    <definedName name="งานประตูหน้าต่าง" localSheetId="1">'[3]ภูมิทัศน์'!#REF!</definedName>
    <definedName name="งานประตูหน้าต่าง" localSheetId="9">'[3]ภูมิทัศน์'!#REF!</definedName>
    <definedName name="งานประตูหน้าต่าง">'[3]ภูมิทัศน์'!#REF!</definedName>
    <definedName name="งานผนัง" localSheetId="0">'[3]ภูมิทัศน์'!#REF!</definedName>
    <definedName name="งานผนัง" localSheetId="1">'[3]ภูมิทัศน์'!#REF!</definedName>
    <definedName name="งานผนัง" localSheetId="9">'[3]ภูมิทัศน์'!#REF!</definedName>
    <definedName name="งานผนัง">'[3]ภูมิทัศน์'!#REF!</definedName>
    <definedName name="งานฝ้าเพดาน" localSheetId="0">'[3]ภูมิทัศน์'!#REF!</definedName>
    <definedName name="งานฝ้าเพดาน" localSheetId="1">'[3]ภูมิทัศน์'!#REF!</definedName>
    <definedName name="งานฝ้าเพดาน" localSheetId="9">'[3]ภูมิทัศน์'!#REF!</definedName>
    <definedName name="งานฝ้าเพดาน">'[3]ภูมิทัศน์'!#REF!</definedName>
    <definedName name="งานพื้น" localSheetId="0">'[3]ภูมิทัศน์'!#REF!</definedName>
    <definedName name="งานพื้น" localSheetId="1">'[3]ภูมิทัศน์'!#REF!</definedName>
    <definedName name="งานพื้น">'[3]ภูมิทัศน์'!#REF!</definedName>
    <definedName name="งานสุขภัณฑ์" localSheetId="0">'[3]ภูมิทัศน์'!#REF!</definedName>
    <definedName name="งานสุขภัณฑ์" localSheetId="1">'[3]ภูมิทัศน์'!#REF!</definedName>
    <definedName name="งานสุขภัณฑ์">'[3]ภูมิทัศน์'!#REF!</definedName>
    <definedName name="งานหลังคา" localSheetId="0">'[3]ภูมิทัศน์'!#REF!</definedName>
    <definedName name="งานหลังคา" localSheetId="1">'[3]ภูมิทัศน์'!#REF!</definedName>
    <definedName name="งานหลังคา">'[3]ภูมิทัศน์'!#REF!</definedName>
    <definedName name="จัดสร้าง" localSheetId="0">#REF!</definedName>
    <definedName name="จัดสร้าง" localSheetId="1">#REF!</definedName>
    <definedName name="จัดสร้าง" localSheetId="9">#REF!</definedName>
    <definedName name="จัดสร้าง">#REF!</definedName>
    <definedName name="ใช่" localSheetId="0">#REF!</definedName>
    <definedName name="ใช่" localSheetId="1">#REF!</definedName>
    <definedName name="ใช่" localSheetId="9">#REF!</definedName>
    <definedName name="ใช่">#REF!</definedName>
    <definedName name="ดเ" localSheetId="0">#REF!</definedName>
    <definedName name="ดเ" localSheetId="1">#REF!</definedName>
    <definedName name="ดเ" localSheetId="9">#REF!</definedName>
    <definedName name="ดเ">#REF!</definedName>
    <definedName name="ดด" localSheetId="0">#REF!</definedName>
    <definedName name="ดด" localSheetId="1">#REF!</definedName>
    <definedName name="ดด">#REF!</definedName>
    <definedName name="ทรายถม" localSheetId="0">#REF!</definedName>
    <definedName name="ทรายถม" localSheetId="1">#REF!</definedName>
    <definedName name="ทรายถม" localSheetId="9">#REF!</definedName>
    <definedName name="ทรายถม">#REF!</definedName>
    <definedName name="น" localSheetId="0">#REF!</definedName>
    <definedName name="น" localSheetId="1">#REF!</definedName>
    <definedName name="น" localSheetId="9">#REF!</definedName>
    <definedName name="น">#REF!</definedName>
    <definedName name="ปูนยาแนว" localSheetId="0">#REF!</definedName>
    <definedName name="ปูนยาแนว" localSheetId="1">#REF!</definedName>
    <definedName name="ปูนยาแนว">#REF!</definedName>
    <definedName name="ผลงานแต่ละสัปดาห์">'[4]ส่วนใส่ปริมาณงาน'!$G$3:$CX$31</definedName>
    <definedName name="ผลงานสะสม">'[4]ส่วนคำนวณ1'!$G$41:$CX$68</definedName>
    <definedName name="รวมเงิน">'[4]ส่วนใส่ปริมาณงาน'!$E$32</definedName>
    <definedName name="รายละเอียดการคำนวณค่างานต้นทุน" localSheetId="0">#REF!</definedName>
    <definedName name="รายละเอียดการคำนวณค่างานต้นทุน" localSheetId="1">#REF!</definedName>
    <definedName name="รายละเอียดการคำนวณค่างานต้นทุน" localSheetId="9">#REF!</definedName>
    <definedName name="รายละเอียดการคำนวณค่างานต้นทุน">#REF!</definedName>
    <definedName name="วววววววว" localSheetId="0">#REF!</definedName>
    <definedName name="วววววววว" localSheetId="1">#REF!</definedName>
    <definedName name="วววววววว" localSheetId="9">#REF!</definedName>
    <definedName name="วววววววว">#REF!</definedName>
    <definedName name="ววววววววว" localSheetId="0">#REF!</definedName>
    <definedName name="ววววววววว" localSheetId="1">#REF!</definedName>
    <definedName name="ววววววววว" localSheetId="9">#REF!</definedName>
    <definedName name="ววววววววว">#REF!</definedName>
    <definedName name="ศาลปกครอง" localSheetId="0">#REF!</definedName>
    <definedName name="ศาลปกครอง" localSheetId="1">#REF!</definedName>
    <definedName name="ศาลปกครอง">#REF!</definedName>
    <definedName name="ส1" localSheetId="0">#REF!</definedName>
    <definedName name="ส1" localSheetId="1">#REF!</definedName>
    <definedName name="ส1" localSheetId="9">#REF!</definedName>
    <definedName name="ส1">#REF!</definedName>
    <definedName name="ส2" localSheetId="0">#REF!</definedName>
    <definedName name="ส2" localSheetId="1">#REF!</definedName>
    <definedName name="ส2" localSheetId="9">#REF!</definedName>
    <definedName name="ส2">#REF!</definedName>
    <definedName name="ส3" localSheetId="0">#REF!</definedName>
    <definedName name="ส3" localSheetId="1">#REF!</definedName>
    <definedName name="ส3">#REF!</definedName>
    <definedName name="ส4" localSheetId="0">#REF!</definedName>
    <definedName name="ส4" localSheetId="1">#REF!</definedName>
    <definedName name="ส4">#REF!</definedName>
    <definedName name="สัปดาห์">'[4]ส่วนคำนวณ1'!$A$28:$E$31</definedName>
    <definedName name="สา" localSheetId="0">#REF!</definedName>
    <definedName name="สา" localSheetId="1">#REF!</definedName>
    <definedName name="สา" localSheetId="9">#REF!</definedName>
    <definedName name="สา">#REF!</definedName>
    <definedName name="หลังดำเนินการแล้วเสร็จ" localSheetId="0">#REF!</definedName>
    <definedName name="หลังดำเนินการแล้วเสร็จ" localSheetId="1">#REF!</definedName>
    <definedName name="หลังดำเนินการแล้วเสร็จ" localSheetId="9">#REF!</definedName>
    <definedName name="หลังดำเนินการแล้วเสร็จ">#REF!</definedName>
  </definedNames>
  <calcPr fullCalcOnLoad="1"/>
</workbook>
</file>

<file path=xl/sharedStrings.xml><?xml version="1.0" encoding="utf-8"?>
<sst xmlns="http://schemas.openxmlformats.org/spreadsheetml/2006/main" count="1268" uniqueCount="436">
  <si>
    <t>สถานที่</t>
  </si>
  <si>
    <t>หน่วย</t>
  </si>
  <si>
    <t>รวม</t>
  </si>
  <si>
    <t>หมายเหตุ</t>
  </si>
  <si>
    <t>ชื่อโครงการ</t>
  </si>
  <si>
    <t xml:space="preserve">  (ลงชื่อ)……………………………………………</t>
  </si>
  <si>
    <t>ลบ.ม.</t>
  </si>
  <si>
    <t>กก.</t>
  </si>
  <si>
    <t>ตร.ม.</t>
  </si>
  <si>
    <t>ลำดับ</t>
  </si>
  <si>
    <t>ราคาต่อหน่วย</t>
  </si>
  <si>
    <t>ราคาทุน</t>
  </si>
  <si>
    <t>(  บาท  )</t>
  </si>
  <si>
    <t>TOTAL</t>
  </si>
  <si>
    <t>=</t>
  </si>
  <si>
    <t>บาท / ตร.ม.</t>
  </si>
  <si>
    <t>ซม.</t>
  </si>
  <si>
    <t>x</t>
  </si>
  <si>
    <t>กม.</t>
  </si>
  <si>
    <t>บาท/ลบ.ม.</t>
  </si>
  <si>
    <t>@</t>
  </si>
  <si>
    <t xml:space="preserve">ค่าขนส่ง </t>
  </si>
  <si>
    <t>ค่าใช้จ่ายรวม</t>
  </si>
  <si>
    <t xml:space="preserve">ส่วนยุบตัว  </t>
  </si>
  <si>
    <t>บาท</t>
  </si>
  <si>
    <t>/</t>
  </si>
  <si>
    <t>บาท/ตร.ม.</t>
  </si>
  <si>
    <t>ค่างานต้นทุน</t>
  </si>
  <si>
    <t>ลวดผูกเหล็ก</t>
  </si>
  <si>
    <t>ชุด</t>
  </si>
  <si>
    <t>ม.</t>
  </si>
  <si>
    <t>งานตีเส้นจราจร  (Marking)</t>
  </si>
  <si>
    <t>งานตีเส้น ThermoPlastic Paint ระดับ 1 (Yellow &amp; White)</t>
  </si>
  <si>
    <t>ค่าสี</t>
  </si>
  <si>
    <t>กก / ตร.ม.</t>
  </si>
  <si>
    <t>ค่าลูกแก้ว</t>
  </si>
  <si>
    <t>ค่า Primer</t>
  </si>
  <si>
    <t>ค่าทดสอบความหนา , Factor การสะท้อนแสง , การสะท้อนแสง</t>
  </si>
  <si>
    <t>รายละเอียดการคำนวณค่างานต้นทุนต่อหน่วย  งานก่อสร้างทาง สะพาน และท่อเหลี่ยม</t>
  </si>
  <si>
    <t>สถานที่ก่อสร้าง</t>
  </si>
  <si>
    <t>ชื่อโครงการก่อสร้าง</t>
  </si>
  <si>
    <t>หน่วยงานเจ้าของโครงการ</t>
  </si>
  <si>
    <t>1/2</t>
  </si>
  <si>
    <t>2/2</t>
  </si>
  <si>
    <t>เงินล่วงหน้าจ่าย</t>
  </si>
  <si>
    <t>%</t>
  </si>
  <si>
    <t>เงินประกันผลงานหัก</t>
  </si>
  <si>
    <t>ท่อน</t>
  </si>
  <si>
    <t>กรณีทรายและหินมีหน่วยเป็นปริมาตร</t>
  </si>
  <si>
    <t>ส่วนผสมคอนกรีต</t>
  </si>
  <si>
    <t>400:524:728</t>
  </si>
  <si>
    <t>350:572:736</t>
  </si>
  <si>
    <t>320:596:764</t>
  </si>
  <si>
    <t>240:520:870</t>
  </si>
  <si>
    <t>ไม้แบบ</t>
  </si>
  <si>
    <t>ค่าแรง</t>
  </si>
  <si>
    <t>น้ำมันทาผิวไม้</t>
  </si>
  <si>
    <t>งานผิวทาง</t>
  </si>
  <si>
    <t>แผ่นที่</t>
  </si>
  <si>
    <t>ขนาดหรือเนื้อที่</t>
  </si>
  <si>
    <t>เฉลี่ยราคา</t>
  </si>
  <si>
    <t>ค่าดำเนินการ (ค่าแรงและค่าเสื่อมราคาเครื่องมือฯ) =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</si>
  <si>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</si>
  <si>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</si>
  <si>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</si>
  <si>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  F งานก่อสร้างทาง</t>
  </si>
  <si>
    <t>ค่า FACTOR   F งานก่อสร้างสะพานและท่อเหลี่ยม</t>
  </si>
  <si>
    <t>งานดิน</t>
  </si>
  <si>
    <t>งานรื้อโครงสร้างถนนเดิม</t>
  </si>
  <si>
    <t>งานถางป่าและขุดตอ</t>
  </si>
  <si>
    <t>งานทรายถมคันทาง</t>
  </si>
  <si>
    <t>งานวัสดุคัดเลือกประเภท ก</t>
  </si>
  <si>
    <t>งานรองพื้นทางและพื้นทาง</t>
  </si>
  <si>
    <t>งานรองพื้นทางวัสดุมวลรวม</t>
  </si>
  <si>
    <t>งานพื้นทางหินคลุก</t>
  </si>
  <si>
    <t>งานรื้อชั้นทางเดิมและก่อสร้างใหม่</t>
  </si>
  <si>
    <t>งานไหล่ทางวัสดุมวลรวม</t>
  </si>
  <si>
    <t>งานเบ็ดเตล็ด</t>
  </si>
  <si>
    <t>งานป้ายจราจร แบบ</t>
  </si>
  <si>
    <t xml:space="preserve">งานตีเส้นจราจร THERMOPLASTIC  PANT </t>
  </si>
  <si>
    <t>งานจัดการเครื่องหมายจราจรระหว่างการก่อสร้าง</t>
  </si>
  <si>
    <t>L.S.</t>
  </si>
  <si>
    <t>รายการ</t>
  </si>
  <si>
    <t>ปริมาณ</t>
  </si>
  <si>
    <t>งาน</t>
  </si>
  <si>
    <t>หนา 10 ซม. ชั้นพื้นทางหินคลุก/กรวดโม่</t>
  </si>
  <si>
    <t>หนา 10 ซม. ชั้นรองพื้นทางวัสดุมวลรวม</t>
  </si>
  <si>
    <t xml:space="preserve">งานปรับปรุงชั้นทางเดิมในที่ ขุดลึกเฉลี่ย </t>
  </si>
  <si>
    <t>20 ซม. ชั้นพื้นทางหินคลุก/กรวดโม่</t>
  </si>
  <si>
    <t>ข้อมูลงานคอนกรีต</t>
  </si>
  <si>
    <t>ข้อมูลงานคอนกรีต Class ต่างๆ ตามมาตรฐานกรมทางหลวงชนบท</t>
  </si>
  <si>
    <t>กรณีทรายและหินมีหน่วยเป็นน้ำหนัก(สภาพอิ่มตัวผิวแห้ง)</t>
  </si>
  <si>
    <t>Class  of  Concrete</t>
  </si>
  <si>
    <t>ค4</t>
  </si>
  <si>
    <t>ค3</t>
  </si>
  <si>
    <t>ค2</t>
  </si>
  <si>
    <t>ค1</t>
  </si>
  <si>
    <t>Lean 1 : 3 : 5</t>
  </si>
  <si>
    <t>400:734:1019</t>
  </si>
  <si>
    <t>350:800:1030</t>
  </si>
  <si>
    <t>320:835:1070</t>
  </si>
  <si>
    <t>290:868:1015</t>
  </si>
  <si>
    <t>240:728:1218</t>
  </si>
  <si>
    <t>ปูนซีเมนต์ซีเมนต์</t>
  </si>
  <si>
    <t>ทราย</t>
  </si>
  <si>
    <t>ในส่วนของข้อมูลงานคอนกรีตนี้ ผู้มีหน้าที่คำนวณราคากลางสามารถปรับใช้ตามตารางข้อมูลงานคอนกรีต Class ต่างๆ ตามมาตรฐานของกรมทางหลวงหรือกรมทางหลวง</t>
  </si>
  <si>
    <t>ชนบท ได้ตามข้อมูล/ข้อเท็จจริงสำหรับโครงการ/งานก่อสร้างนั้น ส่วนกรณีที่เป็นกำลังคอนกรีตอื่นนอกเหนือจากมาตรฐานของกรมทางหลวงหรือกรมทางหลวงชนบทตาม</t>
  </si>
  <si>
    <t>ตารางดังกล่าวให้ผู้ออกแบบโครงการ/งานก่อสร้างนั้น กำหนดสัดส่วนหรืออัตราส่วนผสมขึ้นใหม่ตามหลักการทางวิศวกรรม โดยต้องระบุปริมาณปูนซีเมนต์และหรือวัสดุที่ให้ใช้</t>
  </si>
  <si>
    <t>ขั้นต่ำในขั้นตอนการก่อสร้างไว้ด้วย และให้ผู้มีหน้าที่ในการคำนวณราคากลางใช้ปริมาณปูนซีเมนต์และหรือวัสดุขั้นต่ำนั้นในการกำหนดข้อมูลเพื่อคำนวณราคากลาง</t>
  </si>
  <si>
    <t>ที่มา : ตารางและข้อมูลงาน Class ต่างๆ ตามมาตรฐานทางหลวงชนบท  อ้างอิงหรือศึกษาได้จากหลักเกณฑ์การคำนวณราคากลางงานก่อสร้างทาง  สะพาน  และท่อเหลี่ยม</t>
  </si>
  <si>
    <t>(หน้า 22 - 23) ทั้งนี้  ตามหลักเกณฑ์การคำนวณราคากลางงานก่อสร้างของทางราชการ  มติ ครม. เมื่อ  วันที่  13  มีนาคม  2555</t>
  </si>
  <si>
    <t>คิดจากพื้นที่</t>
  </si>
  <si>
    <t>ไม้กระบากหรือไม้ยางหรือเทียบเท่า</t>
  </si>
  <si>
    <t>ลบ.ฟ. @</t>
  </si>
  <si>
    <t>ไม้คร่าว</t>
  </si>
  <si>
    <t>ต้น @</t>
  </si>
  <si>
    <t xml:space="preserve">ไม้ค้ำยันแบบ </t>
  </si>
  <si>
    <t xml:space="preserve">ตะปู   </t>
  </si>
  <si>
    <t>กก. @</t>
  </si>
  <si>
    <t>เนื่องจากใช้งานได้ 4 ครั้ง คิดจาก</t>
  </si>
  <si>
    <t>เนื่องจากใช้งานได้ 5 ครั้ง คิดจาก</t>
  </si>
  <si>
    <t>งานทรายรองใต้ผิวทางคอนกรีต</t>
  </si>
  <si>
    <t>รอยต่อเผื่อขยายตามขวาง (Expansion Joint)</t>
  </si>
  <si>
    <t>รอยต่อเผื่อหดตามขวาง(Contraction Joint)</t>
  </si>
  <si>
    <t>รอยต่อตามยาว (Longitudinal Joint)</t>
  </si>
  <si>
    <t>เมตร</t>
  </si>
  <si>
    <t xml:space="preserve">  =</t>
  </si>
  <si>
    <t xml:space="preserve"> ตร.ม.</t>
  </si>
  <si>
    <t>290:620:725</t>
  </si>
  <si>
    <t>ผิวทางปอร์ตแลนด์ซีเมนต์คอนกรีต  (Portland  Cement  Concrete  Pavement)</t>
  </si>
  <si>
    <t>ขนาดกว้าง</t>
  </si>
  <si>
    <t>ยาว</t>
  </si>
  <si>
    <t>ปริมาตรคอนกรีต</t>
  </si>
  <si>
    <t>ค่าแบบเหล็ก (ค่าแบบข้างติดตามยาว 2 ข้าง)</t>
  </si>
  <si>
    <t>ค่าบ่ม (ค่าบ่มผิวทางคอนกรีต)</t>
  </si>
  <si>
    <t>ค่าปูผิวคอนกรีต  (ค่าปูผิวคอนกรีต)</t>
  </si>
  <si>
    <t>รอยต่อเผื่อหดตามขวาง  (Contraction  Joint)</t>
  </si>
  <si>
    <t xml:space="preserve"> ม.</t>
  </si>
  <si>
    <t>ค่าตัด Joint และหยอดยาง</t>
  </si>
  <si>
    <t>ทาสี + จาระบี</t>
  </si>
  <si>
    <t>ลิตร</t>
  </si>
  <si>
    <t>บาท/เมตร</t>
  </si>
  <si>
    <t>รอยต่อเผื่อขยายตามขวาง  Expantion  Joint)</t>
  </si>
  <si>
    <t>Metalcap+ทาสี+จาระบี</t>
  </si>
  <si>
    <t>รอยต่อตามยาว  (Longitudinal  Joint)</t>
  </si>
  <si>
    <t xml:space="preserve">คิดจากความยาว  </t>
  </si>
  <si>
    <t>คิดจากความยาว</t>
  </si>
  <si>
    <t>บาท/ตัน</t>
  </si>
  <si>
    <t>JOINT FILLER</t>
  </si>
  <si>
    <t>JOINT SEALER</t>
  </si>
  <si>
    <t xml:space="preserve">ค่าหยอดยาง </t>
  </si>
  <si>
    <t>แผ่นพลาสติก</t>
  </si>
  <si>
    <t>1.  ข้อมูลสภาวะน้ำมันราคาเฉลี่ย ณ ปัจจุบัน</t>
  </si>
  <si>
    <t>น้ำมัน</t>
  </si>
  <si>
    <t>สภาพพื้นที่</t>
  </si>
  <si>
    <t>กำลังอัด</t>
  </si>
  <si>
    <t>ข้อมูลเหล็กเส้นกลม</t>
  </si>
  <si>
    <t>แปลงวันที่ตัวเลขเป็นข้อความ</t>
  </si>
  <si>
    <t>ดอกเบี้ยเงินกู้(MRL)</t>
  </si>
  <si>
    <t>VAT</t>
  </si>
  <si>
    <t>ราคาน้ำมันโซล่า ณ อำเภอเมืองเฉลี่ย</t>
  </si>
  <si>
    <t>จันทบุรี</t>
  </si>
  <si>
    <t>น้ำมันคำนวณ</t>
  </si>
  <si>
    <t>ชุมพร</t>
  </si>
  <si>
    <t>d ดดดด bbbb</t>
  </si>
  <si>
    <t>2.  ข้อมูลทั่วไป</t>
  </si>
  <si>
    <t>วันที่ประมาณราคา</t>
  </si>
  <si>
    <t>นครศรีธรรมราช</t>
  </si>
  <si>
    <t>เหล็กเสริม คสล.</t>
  </si>
  <si>
    <t>ความกว้างของถนน</t>
  </si>
  <si>
    <t>ความหนาของถนน</t>
  </si>
  <si>
    <t>ชื่อสายทาง</t>
  </si>
  <si>
    <t>เหล็กเส้นกลม</t>
  </si>
  <si>
    <t>ไม่มี</t>
  </si>
  <si>
    <t>เหล็กข้ออ้อย</t>
  </si>
  <si>
    <t>3.  ข้อมูลรายละเอียดแบบก่อสร้าง</t>
  </si>
  <si>
    <t>กว้าง</t>
  </si>
  <si>
    <t>4.  ข้อมูลราคากลาง/ประมาณราคา</t>
  </si>
  <si>
    <t>เลขที่คำสั่งในการกำหนดราคากลาง</t>
  </si>
  <si>
    <t>วันที่ออกคำสั่งในการกำหนดราคากลาง</t>
  </si>
  <si>
    <t>วันที่ประมาณราคา/คำนวณราคากลาง</t>
  </si>
  <si>
    <t>5.  ข้อมูลคำนวน Factor F</t>
  </si>
  <si>
    <t>ภาษีมูลค่าเพิ่ม</t>
  </si>
  <si>
    <t>เทศบาลตำบลทุ่งโฮ้ง  อำเภอเมืองแพร่  จังหวัดแพร่</t>
  </si>
  <si>
    <t>-</t>
  </si>
  <si>
    <t>ปริมาณงาน</t>
  </si>
  <si>
    <t>(นายสมเพ็ชร์   ศรีทิพงศ์)</t>
  </si>
  <si>
    <t>นายกเทศมนตรีตำบลทุ่งโฮ้ง</t>
  </si>
  <si>
    <t>ผู้อนุมัติ</t>
  </si>
  <si>
    <t>ผู้อำนวยการกองช่าง</t>
  </si>
  <si>
    <t>หัวหน้าฝ่ายแบบแผนและก่อสร้าง</t>
  </si>
  <si>
    <t>นายช่างผังเมืองชำนาญงาน</t>
  </si>
  <si>
    <t>(นายจรัสฤทธิ์  โยธกุลสิริ)</t>
  </si>
  <si>
    <t>(นายชนินทร์   พรวญหาญ)</t>
  </si>
  <si>
    <t>ระยะเวลาดำเนินการ</t>
  </si>
  <si>
    <t>วัน</t>
  </si>
  <si>
    <t>ลบ.ม./ ตร.ม.</t>
  </si>
  <si>
    <t>ส่วนขยาย    =</t>
  </si>
  <si>
    <t>ขนทิ้ง</t>
  </si>
  <si>
    <t>ค่างานต้นทุนรวม</t>
  </si>
  <si>
    <t>ค่าแรงผสม</t>
  </si>
  <si>
    <t xml:space="preserve">ค่าแรงผสม </t>
  </si>
  <si>
    <t>ค่าดำเนินการ + ค่าเสื่อมราคา (ขุด-ขน)</t>
  </si>
  <si>
    <t>งาน (ขุด-รื้อ) พื้นทางเดิม</t>
  </si>
  <si>
    <t>ค่าดำเนินการ + ค่าเสื่อม ดันและตัก (หินผุ)</t>
  </si>
  <si>
    <t>ชื่อ (อปท.)</t>
  </si>
  <si>
    <t>สถานที่ดำเนินการ</t>
  </si>
  <si>
    <t>(ตามแบบเทศบาลตำบลทุ่งโฮ้งกำหนด)</t>
  </si>
  <si>
    <t xml:space="preserve">งานท่อกลมคสล.ขนาด Ø  1.00 ม.  </t>
  </si>
  <si>
    <t>บ่อ</t>
  </si>
  <si>
    <t>คิดจากความหนาของพื้นทาง</t>
  </si>
  <si>
    <t>งานรื้อผิวพื้นทางเดิม</t>
  </si>
  <si>
    <t>งานก่อสร้างคอนกรีตถนน ค.ส.ล.</t>
  </si>
  <si>
    <t>หน้าที่ 1</t>
  </si>
  <si>
    <t>งานคอนกรีตถนน ค.ส.ล.</t>
  </si>
  <si>
    <t>ปริมาตรคอนกรีตถนน</t>
  </si>
  <si>
    <t>พื้นที่</t>
  </si>
  <si>
    <t>(1)</t>
  </si>
  <si>
    <t xml:space="preserve">ท่อ MH </t>
  </si>
  <si>
    <t>จำนวน</t>
  </si>
  <si>
    <t>ปริมาตรพื้นที่</t>
  </si>
  <si>
    <t>(2)</t>
  </si>
  <si>
    <t xml:space="preserve">ท่อ S-MH </t>
  </si>
  <si>
    <t>(3)</t>
  </si>
  <si>
    <t>คิดเป็นพื้นที่ถนนสุทธิ</t>
  </si>
  <si>
    <t>(1)-(2+3)</t>
  </si>
  <si>
    <t>ความหนา ถนน</t>
  </si>
  <si>
    <t>รวมปริมาตรคอนกรีตถนนทั้งหมด</t>
  </si>
  <si>
    <t>งานทรายถมหลังท่อ</t>
  </si>
  <si>
    <t>(ตัดทุกระยะ 100.00 ม.)</t>
  </si>
  <si>
    <t>(ตัดทุกระยะ 10.00 ม.)</t>
  </si>
  <si>
    <t>ยกยอดไป</t>
  </si>
  <si>
    <t>ยกยอดมา</t>
  </si>
  <si>
    <t>งานท่อกลมคอนกรีตเสริมเหล็ก  ø 1.00  ม.  ชั้น 3  (R.C. Pipe Culvert Dia. 1.00  m. CLASS 3)</t>
  </si>
  <si>
    <t>ขุดดิน</t>
  </si>
  <si>
    <t>ลบ.ม. @</t>
  </si>
  <si>
    <t>บาท/ม.</t>
  </si>
  <si>
    <t>ค่าท่อ     Ø  1.00  ม. ชั้น 3</t>
  </si>
  <si>
    <t>ค่าวางและกลบกลับ</t>
  </si>
  <si>
    <t xml:space="preserve">    ค่าขนส่งท่อคิดจารการขนโดยรถบรรทุก  10  ล้อ  เที่ยวละ  13  ตัน</t>
  </si>
  <si>
    <t xml:space="preserve">    ค่าขนท่อขึ้น - ลง  คิดเที่ยวละ  300  บาท </t>
  </si>
  <si>
    <t xml:space="preserve">    ค่าขนส่ง     </t>
  </si>
  <si>
    <t>บาท/เที่ยว</t>
  </si>
  <si>
    <t xml:space="preserve">    ค่าขนส่งเฉลี่ย                       = </t>
  </si>
  <si>
    <t>(บาท/ตัน)</t>
  </si>
  <si>
    <t>หน่วยงาน</t>
  </si>
  <si>
    <t>เหล็กเสริม  RB  9  มม.</t>
  </si>
  <si>
    <t>สีกันสนิม  2  ชั้น</t>
  </si>
  <si>
    <t>ค่างานต้นทุนเฉพาะ  บ่อพัก คสล.</t>
  </si>
  <si>
    <t>ค่าทาสีกันสนิม  2  ชั้น</t>
  </si>
  <si>
    <t>ค่างานต้นทุนฝาตะแกรงเหล็ก  1  ฝา</t>
  </si>
  <si>
    <t xml:space="preserve"> =</t>
  </si>
  <si>
    <t>ค่างาน  บ่อพัก คสล.  +  ฝาปิด</t>
  </si>
  <si>
    <t xml:space="preserve"> +</t>
  </si>
  <si>
    <t>ค่าดำเนินการ + ค่าเสื่อมราคา (บดทับ  75 % )</t>
  </si>
  <si>
    <t>งานโครงสร้างท่อระบายน้ำ</t>
  </si>
  <si>
    <t>พร.ถ.5-0004 (ถนนเทศบาล4)</t>
  </si>
  <si>
    <t>(DB.12 มม. 0.888 กก./ ม.) C/C=0.50@0.50 ม.</t>
  </si>
  <si>
    <t>( ตามแบบบ่อพัก  คสล. ของ ทต. ทุ่งโฮ้ง)</t>
  </si>
  <si>
    <t>ขนาด  1.70 x 1.70 ม. สูงเฉลี่ย</t>
  </si>
  <si>
    <t xml:space="preserve">  ม.       ท่อ   Ø   1.00   ม. เข้า - ออก</t>
  </si>
  <si>
    <t>เหล็กเสริมฝาบ่อพัก (DB 12  มม.)</t>
  </si>
  <si>
    <t>งานบ่อพัก  คสล. MH (สำหรับท่อ ขนาด  ø 1.00 ม.  พร้อมฝาบ่อพัก)</t>
  </si>
  <si>
    <t>ก. บ่อพัก MH  คสล.    (ไม่รวมฝาปิด)</t>
  </si>
  <si>
    <t xml:space="preserve">ข. ฝาปิด MH คสล.  </t>
  </si>
  <si>
    <t>ขุดดินบ่อพัก</t>
  </si>
  <si>
    <t>งานบ่อพัก  คสล. S-MH (สำหรับท่อ ขนาด  ø 0.20 ม.  พร้อมฝาบ่อพัก)</t>
  </si>
  <si>
    <t>ขนาด  0.50 x 0.55 ม. สูงเฉลี่ย</t>
  </si>
  <si>
    <t xml:space="preserve">  ม.       ท่อ   Ø   0.20   ม. เข้า - ออก</t>
  </si>
  <si>
    <t>ก. บ่อพัก S-MH  คสล.    (ไม่รวมฝาปิด)</t>
  </si>
  <si>
    <t>ขุดดินบ่อพัก S-MH</t>
  </si>
  <si>
    <t>สีกันสนิม  2  ชั้น (เหล็กฉากขอบฝา)</t>
  </si>
  <si>
    <t xml:space="preserve">ข. ฝาปิด S-MH คสล.  </t>
  </si>
  <si>
    <t>ค่างานต้นทุนบ่อพัก MH</t>
  </si>
  <si>
    <t>ค่างานต้นทุนบ่อพัก S-MH</t>
  </si>
  <si>
    <t>(รถบบรทุก 6 ล้อ)</t>
  </si>
  <si>
    <t>ไม้แบบ (สำหรับงานทั่วไป)</t>
  </si>
  <si>
    <t>ค่าเชื่อม (8.50 บาท/กก. รวมลวดเชื่อม)</t>
  </si>
  <si>
    <t>ค่าท่อ PVC 8 นิ้ว (ปลายเรียบ)</t>
  </si>
  <si>
    <t>งานรื้อผิวพิ้นทางเดิม</t>
  </si>
  <si>
    <t xml:space="preserve">งานบ่อพัก (MH) </t>
  </si>
  <si>
    <t>งานบ่อพัก (S-MH)</t>
  </si>
  <si>
    <t xml:space="preserve">ผิวทางปอร์ตแลนด์ซีเมนต์คอนกรีต </t>
  </si>
  <si>
    <t>หนา 0.15 เมตร (ใช้ตะแกรงเหล็ก)</t>
  </si>
  <si>
    <t>ค่าวัสดุจากแหล่ง (ทรายถม)</t>
  </si>
  <si>
    <t>Panel size</t>
  </si>
  <si>
    <t>ค่าตะแกรงเหล็ก (2.50x50.00)</t>
  </si>
  <si>
    <t>ค่าดำเนินการ + เสื่อมราคา (ตัก)</t>
  </si>
  <si>
    <t>ค่าขนทิ้ง  ระยะ</t>
  </si>
  <si>
    <t>ส่วนขยายตัว</t>
  </si>
  <si>
    <t>ค่าดำเนินการ + ค่าเสื่อมราคา (ขุดตัด)</t>
  </si>
  <si>
    <t xml:space="preserve">        /</t>
  </si>
  <si>
    <t>ทรายรองพื้นทาง</t>
  </si>
  <si>
    <t>หินภูเขา</t>
  </si>
  <si>
    <t>กรรมการ</t>
  </si>
  <si>
    <t>ประธานกรรมการ</t>
  </si>
  <si>
    <t>(นายวิโรจน์  จารุวสุพันธุ์)</t>
  </si>
  <si>
    <t>กำหนดราคากลาง</t>
  </si>
  <si>
    <t>(สีขาว)</t>
  </si>
  <si>
    <t>ตารางแบ่งงวดงาน</t>
  </si>
  <si>
    <t>โครงการ</t>
  </si>
  <si>
    <t>ลำดับการแบ่งงวดงาน</t>
  </si>
  <si>
    <t>งวดที่</t>
  </si>
  <si>
    <t>% การจ่ายเงิน</t>
  </si>
  <si>
    <t>รายละเอียดผลงาน</t>
  </si>
  <si>
    <t>ระยะเวลา</t>
  </si>
  <si>
    <t>(วัน)</t>
  </si>
  <si>
    <t>ราคากลางรวมทั้งสิ้น</t>
  </si>
  <si>
    <t>จำนวนเงิน</t>
  </si>
  <si>
    <t>จะจ่ายให้เมื่อผู้รับจ้างปฎิบัติงานดังนี้</t>
  </si>
  <si>
    <t xml:space="preserve"> - ทำการติดตั้งป้ายประชาสัมพันธ์โครงการ</t>
  </si>
  <si>
    <t>ภายใน 7 วัน</t>
  </si>
  <si>
    <t>(นับตั้งแต่ลงนามในสัญญา)</t>
  </si>
  <si>
    <t>- ตรวจสอบสถานที่ก่อสร้าง Remark เช็คค่าระดับก่อสร้างวางท่อและถนน</t>
  </si>
  <si>
    <t>- ผู้รับจ้างเสนอขออนุมัติใช้วัสดุของโครงการ</t>
  </si>
  <si>
    <t>"</t>
  </si>
  <si>
    <t>กำหนดงานแล้วเสร็จสมบูรณ์ 120 วัน</t>
  </si>
  <si>
    <t>ผู้รับจ้างดำเนินการ</t>
  </si>
  <si>
    <t>แต่จะจ่ายเงินให้</t>
  </si>
  <si>
    <t>คิดเป็น 72 %</t>
  </si>
  <si>
    <t>คิดเป็น 54%</t>
  </si>
  <si>
    <t xml:space="preserve">ป้ายชั่วคราว (ติดตั้งป้ายก่อนเริ่มลงมือก่อสร้าง) </t>
  </si>
  <si>
    <t>ตรา</t>
  </si>
  <si>
    <t>เลขที่ 1 หมู่ที่ 7 ตำบลทุ่งโฮ้ง  อำเภอเมืองแพร่  จังหวัดแพร่</t>
  </si>
  <si>
    <t>ลักษณะงาน</t>
  </si>
  <si>
    <t>ผู้รับจ้าง</t>
  </si>
  <si>
    <t>ที่อยู่</t>
  </si>
  <si>
    <t>เลขที่สัญญา</t>
  </si>
  <si>
    <t>ตัวอักษร</t>
  </si>
  <si>
    <t>ผู้ควบคุมงาน</t>
  </si>
  <si>
    <t>สำนักงานสนาม</t>
  </si>
  <si>
    <t>เจ้าหน้าที่บริษัทวิศวกรผู้รับจ้าง</t>
  </si>
  <si>
    <t>งานก่อสร้างนี้สร้างด้วยเงินภาษีของท่าน</t>
  </si>
  <si>
    <t xml:space="preserve">ป้ายถาวร (ติดตั้งหลังก่อสร้างแล้วเสร้จ) </t>
  </si>
  <si>
    <t>บริษัท/ห้างร้าน</t>
  </si>
  <si>
    <t>ค่าก่อสร้าง</t>
  </si>
  <si>
    <t>ป้ายที่กำหนดนี้  ให้ผู้รับจ้างดำเนินการจัดทำตามเงื่อนไขสัญญาจ้าง จำนวน 2 ป้าย ได้แก่</t>
  </si>
  <si>
    <t>1. ป้ายชั่วคราวทำด้วยป้ายแผ่นไวนิล ขนาด 1.20x2.40 ม. (รายละเอียดตามที่กำหนด)</t>
  </si>
  <si>
    <t xml:space="preserve">   ติดตั้งด้วยโครงไม้หรือวัสดุอื่นๆ</t>
  </si>
  <si>
    <t xml:space="preserve">   ติดตั้งในพื้นที่ก่อสร้าง (สามารถมองเห็นได้ชัดเจน) จำนวน 1 ป้าย (ช่วงระยะเวลาทำงาน)</t>
  </si>
  <si>
    <t>2. ป้ายชั่วคราว ต้องดำเนินการติดตั้งให้แล้วเสร็จ ภายใน 7 วัน นับแต่วันเริ่มต้นสัญญาจ้าง</t>
  </si>
  <si>
    <t>3. ป้ายถาวรทำด้วยป้ายเหล็ก ขนาด 1.20x2.40 ม. (รายละเอียดตามที่กำหนด)</t>
  </si>
  <si>
    <t xml:space="preserve">   ตัวหนังสือแกะตัวอักษรสติ๊กเกอร์ (ตามรายละเอียดที่กำหนด)</t>
  </si>
  <si>
    <t xml:space="preserve">   ติดตั้งในพื้นที่ก่อสร้าง (สามารถมองเห็นได้ชัดเจน) จำนวน 1 ป้าย (หลังโครงการแล้วเสร็จ)</t>
  </si>
  <si>
    <t>งานโครงการ</t>
  </si>
  <si>
    <t>ก่อสร้างถนนคอนกรีตเสริมเหล็ก ถนนเทศบาล 4</t>
  </si>
  <si>
    <t>ก่อสร้างใหม่</t>
  </si>
  <si>
    <t>ห้างหุ้นส่วนจำกัดแพร่มีรัตน</t>
  </si>
  <si>
    <t>70/2 หมู่ 11 ตำบลเหมืองหม้อ อำเภอเมืองแพร่ จังหวัดแพร่</t>
  </si>
  <si>
    <t>1/2561 ลงวันที่ 29 ธันวาคม 2560</t>
  </si>
  <si>
    <t xml:space="preserve">วันเริ่มสัญญา วันที่ </t>
  </si>
  <si>
    <t>นายจรัสฤทธิ์  โยธกุลสิริ</t>
  </si>
  <si>
    <t>นายชนินทร์  พรวญหาญ</t>
  </si>
  <si>
    <t>เจ้าหน้าที่บริษัท / ช่างผู้ควบคุมงานผู้รับจ้าง</t>
  </si>
  <si>
    <t>นายดำรงค์เกียรติ  วิริยะวงศ์</t>
  </si>
  <si>
    <t>เทศบาลตำบลทุ่งโฮ้ง</t>
  </si>
  <si>
    <t xml:space="preserve">วันเริ่มสัญญา  </t>
  </si>
  <si>
    <t xml:space="preserve">วันสิ้นสุดสัญญา  </t>
  </si>
  <si>
    <t>รายงานโครงการ</t>
  </si>
  <si>
    <t>ก่อสร้างถนน ค.ส.ล. กว้างเฉลี่ย 5.00 ม. หนา 0.15 ม. ยาว 130 เมตร (รวมบ่อพัก)</t>
  </si>
  <si>
    <t>แบบสรุปราคากลางงานก่อสร้างทาง สะพาน และท่อเหลี่ยม</t>
  </si>
  <si>
    <t>ราคา</t>
  </si>
  <si>
    <t>ต่อหน่วย</t>
  </si>
  <si>
    <t>Factor</t>
  </si>
  <si>
    <t>F</t>
  </si>
  <si>
    <t>x FF</t>
  </si>
  <si>
    <t>ราคากลาง</t>
  </si>
  <si>
    <r>
      <rPr>
        <sz val="14"/>
        <rFont val="TH SarabunPSK"/>
        <family val="2"/>
      </rPr>
      <t xml:space="preserve">       </t>
    </r>
    <r>
      <rPr>
        <b/>
        <u val="single"/>
        <sz val="14"/>
        <rFont val="TH SarabunPSK"/>
        <family val="2"/>
      </rPr>
      <t>คณะกรรมการกำหนดราคากลาง</t>
    </r>
  </si>
  <si>
    <t>งบประมาณตั้งจ่ายไว้</t>
  </si>
  <si>
    <t>งานทาสีน้ำมันกันสนิมเหล็ก (รองพื้นกันสนิม 3 เที่ยว)</t>
  </si>
  <si>
    <t>สีทารองพื้นกันสนิม</t>
  </si>
  <si>
    <t>GI</t>
  </si>
  <si>
    <t>น้ำมันสน หรือ น้ำมันซักแห้ง</t>
  </si>
  <si>
    <t xml:space="preserve">รวมวัสดุทาสีเหล็กกันสนิม (รองพื้นกันสนิม 3 เที่ยว) พื้นที่ 1 ตร.ม. </t>
  </si>
  <si>
    <t xml:space="preserve">ค่าดำเนินการ + ค่าเสื่อมราคา (ขุด - ขน) </t>
  </si>
  <si>
    <t xml:space="preserve">ค่าขนส่ง  </t>
  </si>
  <si>
    <t xml:space="preserve">ส่วนยุบตัว </t>
  </si>
  <si>
    <t>ค่าดำเนินการปรับเกลี่ยแต่ง   =</t>
  </si>
  <si>
    <t>บาท / ลบ.ม.</t>
  </si>
  <si>
    <t xml:space="preserve">งานไหล่ทาง (พื้นทางเดิม)  ปรับเกลี่ยแต่ง  (Soil  Aggregate  Shoulder) </t>
  </si>
  <si>
    <t>ค่าวัสดุจากแหล่ง  (พื้นทางเดิม)</t>
  </si>
  <si>
    <t>ค่าเหล็ก Tie Bar DB.12 มม.</t>
  </si>
  <si>
    <t>ค่าเหล็ก Dowel Bar (RB.19 มม.)</t>
  </si>
  <si>
    <t>(RB.19 มม. 2.226  กก./ ม.) C/C=0.50@0.30 ม.</t>
  </si>
  <si>
    <t>(รถบบรทุก 10 ล้อ)</t>
  </si>
  <si>
    <t>ประมาณการ/กำหนดราคากลางเมื่อ</t>
  </si>
  <si>
    <t>(ท่อน)</t>
  </si>
  <si>
    <t>หน้า 1</t>
  </si>
  <si>
    <t xml:space="preserve">ก่อสร้างถนน ค.ส.ล. รหัสทางหลวงท้องถิ่น พร.ถ.5-0004 ถนนเทศบาล 4 พร้อมท่อระบายน้ำชุมชน หมู่ที่ 5 </t>
  </si>
  <si>
    <t>หน้า 2</t>
  </si>
  <si>
    <t>หน้า 3</t>
  </si>
  <si>
    <t>หน้า 4</t>
  </si>
  <si>
    <t>หน้า 5</t>
  </si>
  <si>
    <t>หน้า 6</t>
  </si>
  <si>
    <t>คอนกรีต (คอนกรีตผสมเสร็จ ST.240 Ksc.)</t>
  </si>
  <si>
    <t>(รถบรรทุก 10 ล้อ)</t>
  </si>
  <si>
    <r>
      <t>งานตัดดิน (Earth Excavation)</t>
    </r>
    <r>
      <rPr>
        <sz val="12"/>
        <rFont val="Browallia New"/>
        <family val="2"/>
      </rPr>
      <t xml:space="preserve"> ตัดขึ้นรูปคันทาง</t>
    </r>
  </si>
  <si>
    <r>
      <t xml:space="preserve">ไม้แบบสำหรับงานทั่วไป </t>
    </r>
    <r>
      <rPr>
        <sz val="14"/>
        <rFont val="Browallia New"/>
        <family val="2"/>
      </rPr>
      <t>=  ไม้แบบ (1) พื้นที่ 1 ตารางเมตร</t>
    </r>
  </si>
  <si>
    <r>
      <t xml:space="preserve">ไม้แบบสำหรับงานอย่างง่าย </t>
    </r>
    <r>
      <rPr>
        <sz val="14"/>
        <rFont val="Browallia New"/>
        <family val="2"/>
      </rPr>
      <t>=  ไม้แบบ (2) พื้นที่ 1 ตารางเมตร</t>
    </r>
  </si>
  <si>
    <t>ราคาน้ำมันดีเซล บาท/ลิตร</t>
  </si>
  <si>
    <t>ถนนเทศบาล 4 หมู่ที่ 5 ตำบลทุ่งโฮ้ง อำเภอเมืองแพร่ จังหวัดแพร่</t>
  </si>
  <si>
    <t>หรือมีพื้นที่ผิวไม่น้อยกว่า 650 ตารางเมตร</t>
  </si>
  <si>
    <t>งานทราย (หลังท่อและทรายรองพื้นทาง)</t>
  </si>
  <si>
    <t>งานท่อ PVC.8" ชั้น 8.5 - 4.00 ม.</t>
  </si>
  <si>
    <t>บาท/ลบ.ม</t>
  </si>
  <si>
    <t>บาท/ชุด</t>
  </si>
  <si>
    <t>บาท/ชุด.</t>
  </si>
  <si>
    <t>บาท/กก.</t>
  </si>
  <si>
    <t xml:space="preserve">เหล็กฉากขอบบ่อ (L-75x75x6 มม.) </t>
  </si>
  <si>
    <t>กก.เมตร</t>
  </si>
  <si>
    <t>ท่อ PVC  ø 2" (ชนิดปลายธรรมดา ชั้น 8.5)</t>
  </si>
  <si>
    <t>ค่างานต้นทุนฝาบ่อ S-MH  1  ฝา</t>
  </si>
  <si>
    <t>ค่างานต้นทุน บ่อพัก S-MH</t>
  </si>
  <si>
    <t>ข้อมูลงานคอนกรีตผสมเสร็จ</t>
  </si>
  <si>
    <r>
      <t xml:space="preserve">คอนกรีตกำลังอัดประลัย มีอายุ 28 วัน </t>
    </r>
    <r>
      <rPr>
        <sz val="12"/>
        <color indexed="10"/>
        <rFont val="Browallia New"/>
        <family val="2"/>
      </rPr>
      <t>(รูปลูกบาศ์ก 180 กก./ตรซม.และรูปทรงกระบอก 140 กก./ตรซม.)</t>
    </r>
  </si>
  <si>
    <r>
      <t xml:space="preserve">คอนกรีตกำลังอัดประลัย มีอายุ 28 วัน </t>
    </r>
    <r>
      <rPr>
        <sz val="12"/>
        <color indexed="10"/>
        <rFont val="Browallia New"/>
        <family val="2"/>
      </rPr>
      <t>(รูปลูกบาศ์ก 240 กก./ตรซม.และรูปทรงกระบอก 210 กก./ตรซม.)</t>
    </r>
  </si>
  <si>
    <t>งานไหล่ทาง (พื้นทางเดิม) ปรับเกลี่ยแต่ง 2 ข้าง</t>
  </si>
  <si>
    <t>ท่อน @</t>
  </si>
  <si>
    <t>ค่าขนส่ง (โดยรถบรรทุก  10  ล้อ  เที่ยวละ  13  ตัน)</t>
  </si>
  <si>
    <t xml:space="preserve">เหล็กแบนขอบฝาคอนกรีต 100x3 มม. </t>
  </si>
  <si>
    <t>เหล็กแบนฝาเหล็ก 100x9 มม.</t>
  </si>
  <si>
    <t xml:space="preserve">เหล็กฉากขอบบ่อ (L-50x50x3 มม.) </t>
  </si>
  <si>
    <t>เหล็กแบนขอบฝาคอนกรีต 100x3 มม.</t>
  </si>
  <si>
    <t>29/6/2561</t>
  </si>
  <si>
    <t>คอนกรีต (คอนกรีตผสมเสร็จ ST.280 Ksc.)</t>
  </si>
  <si>
    <t>คอนกรีตหยาบ (ST. 180 Ksc.)</t>
  </si>
  <si>
    <t>- งานก่อสร้างท่อระบายน้ำชุมชน ยาว 130 ม.</t>
  </si>
  <si>
    <t>ภายใน 14 วัน</t>
  </si>
  <si>
    <t>ภายใน 92 วัน</t>
  </si>
  <si>
    <t>ข้อมูลโครงการ</t>
  </si>
  <si>
    <t>แบบสรุปใบเสนอราคา งานก่อสร้างทาง สะพาน และท่อเหลี่ยม</t>
  </si>
  <si>
    <t>ขอเสนอราคาเพียง</t>
  </si>
  <si>
    <t>ผู้เสนอราคา</t>
  </si>
  <si>
    <t>(.....................................................................)</t>
  </si>
  <si>
    <t>วันที่......../......................................../..................</t>
  </si>
  <si>
    <t>ประทับตราห้าง/ร้าน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</si>
</sst>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."/>
    <numFmt numFmtId="188" formatCode="#,##0.0000"/>
    <numFmt numFmtId="189" formatCode="_(* #,##0.00_);_(* \(#,##0.00\);_(* &quot;-&quot;??_);_(@_)"/>
    <numFmt numFmtId="190" formatCode="0.000"/>
    <numFmt numFmtId="191" formatCode="d\ ดดดด\ bbbb"/>
    <numFmt numFmtId="192" formatCode="[$-107041E]d\ mmmm\ yyyy;@"/>
    <numFmt numFmtId="193" formatCode="General_)"/>
    <numFmt numFmtId="194" formatCode="#,##0.000000&quot; &quot;"/>
    <numFmt numFmtId="195" formatCode="dd\-mm\-yy"/>
    <numFmt numFmtId="196" formatCode="#,###&quot;   &quot;"/>
    <numFmt numFmtId="197" formatCode="&quot;฿&quot;t#,##0_);\(&quot;฿&quot;t#,##0\)"/>
    <numFmt numFmtId="198" formatCode="t0.00E+00"/>
    <numFmt numFmtId="199" formatCode="#,##0.0_);\(#,##0.0\)"/>
    <numFmt numFmtId="200" formatCode="_(&quot;$&quot;* #,##0.000_);_(&quot;$&quot;* \(#,##0.000\);_(&quot;$&quot;* &quot;-&quot;??_);_(@_)"/>
    <numFmt numFmtId="201" formatCode="0.0&quot;  &quot;"/>
    <numFmt numFmtId="202" formatCode="&quot;ฃ&quot;#,##0;[Red]\-&quot;ฃ&quot;#,##0"/>
    <numFmt numFmtId="203" formatCode="dd\-mmm\-yy_)"/>
    <numFmt numFmtId="204" formatCode="0.0%"/>
    <numFmt numFmtId="205" formatCode="m/d/yy\ hh:mm"/>
    <numFmt numFmtId="206" formatCode="_(&quot;$&quot;* #,##0.0000_);_(&quot;$&quot;* \(#,##0.0000\);_(&quot;$&quot;* &quot;-&quot;??_);_(@_)"/>
    <numFmt numFmtId="207" formatCode="_(* #,##0.000_);_(* \(#,##0.000\);_(* &quot;-&quot;??_);_(@_)"/>
    <numFmt numFmtId="208" formatCode="_-* #,##0.000_-;\-* #,##0.000_-;_-* &quot;-&quot;??_-;_-@_-"/>
  </numFmts>
  <fonts count="126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5"/>
      <name val="AngsanaUPC"/>
      <family val="1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sz val="15"/>
      <name val="Angsana New"/>
      <family val="1"/>
    </font>
    <font>
      <sz val="16"/>
      <name val="Angsana New"/>
      <family val="1"/>
    </font>
    <font>
      <sz val="13.5"/>
      <name val="TH SarabunPSK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6"/>
      <name val="AngsanaUPC"/>
      <family val="1"/>
    </font>
    <font>
      <sz val="12"/>
      <name val="EucrosiaUPC"/>
      <family val="1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1"/>
      <name val="Times New Roman"/>
      <family val="1"/>
    </font>
    <font>
      <sz val="10"/>
      <name val="Courier"/>
      <family val="3"/>
    </font>
    <font>
      <b/>
      <i/>
      <sz val="18"/>
      <color indexed="28"/>
      <name val="AngsanaUPC"/>
      <family val="1"/>
    </font>
    <font>
      <b/>
      <sz val="24"/>
      <name val="AngsanaUPC"/>
      <family val="1"/>
    </font>
    <font>
      <sz val="16"/>
      <color indexed="8"/>
      <name val="AngsanaUPC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name val="Angsana New"/>
      <family val="1"/>
    </font>
    <font>
      <sz val="14"/>
      <color indexed="8"/>
      <name val="EucrosiaUPC"/>
      <family val="2"/>
    </font>
    <font>
      <sz val="16"/>
      <name val="TH SarabunPSK"/>
      <family val="2"/>
    </font>
    <font>
      <b/>
      <sz val="16"/>
      <name val="TH SarabunPSK"/>
      <family val="2"/>
    </font>
    <font>
      <i/>
      <sz val="16"/>
      <name val="TH SarabunPSK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4"/>
      <name val="Browallia New"/>
      <family val="2"/>
    </font>
    <font>
      <b/>
      <i/>
      <sz val="14"/>
      <name val="Browallia New"/>
      <family val="2"/>
    </font>
    <font>
      <i/>
      <sz val="14"/>
      <name val="Browallia New"/>
      <family val="2"/>
    </font>
    <font>
      <b/>
      <sz val="20"/>
      <name val="Browallia New"/>
      <family val="2"/>
    </font>
    <font>
      <b/>
      <sz val="14"/>
      <name val="Browallia New"/>
      <family val="2"/>
    </font>
    <font>
      <sz val="14"/>
      <color indexed="10"/>
      <name val="Browallia New"/>
      <family val="2"/>
    </font>
    <font>
      <sz val="12"/>
      <name val="Browallia New"/>
      <family val="2"/>
    </font>
    <font>
      <b/>
      <i/>
      <sz val="13"/>
      <name val="TH SarabunPSK"/>
      <family val="2"/>
    </font>
    <font>
      <sz val="13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b/>
      <sz val="12"/>
      <color indexed="10"/>
      <name val="Browallia New"/>
      <family val="2"/>
    </font>
    <font>
      <sz val="13"/>
      <color indexed="10"/>
      <name val="Browallia New"/>
      <family val="2"/>
    </font>
    <font>
      <b/>
      <sz val="13"/>
      <color indexed="10"/>
      <name val="Browallia New"/>
      <family val="2"/>
    </font>
    <font>
      <sz val="12"/>
      <color indexed="10"/>
      <name val="Browallia New"/>
      <family val="2"/>
    </font>
    <font>
      <b/>
      <u val="single"/>
      <sz val="12"/>
      <name val="Browallia New"/>
      <family val="2"/>
    </font>
    <font>
      <sz val="11"/>
      <name val="Browallia New"/>
      <family val="2"/>
    </font>
    <font>
      <b/>
      <sz val="11"/>
      <name val="Browallia New"/>
      <family val="2"/>
    </font>
    <font>
      <b/>
      <sz val="18"/>
      <name val="Browallia New"/>
      <family val="2"/>
    </font>
    <font>
      <b/>
      <i/>
      <sz val="12"/>
      <name val="Browallia New"/>
      <family val="2"/>
    </font>
    <font>
      <sz val="14"/>
      <color indexed="8"/>
      <name val="Browallia New"/>
      <family val="2"/>
    </font>
    <font>
      <sz val="14"/>
      <color indexed="30"/>
      <name val="Browallia New"/>
      <family val="2"/>
    </font>
    <font>
      <sz val="13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4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EucrosiaUPC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AngsanaUPC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2"/>
      <color rgb="FFFF0000"/>
      <name val="Browallia New"/>
      <family val="2"/>
    </font>
    <font>
      <sz val="13"/>
      <color rgb="FFFF0000"/>
      <name val="Browallia New"/>
      <family val="2"/>
    </font>
    <font>
      <b/>
      <sz val="13"/>
      <color rgb="FFFF0000"/>
      <name val="Browallia New"/>
      <family val="2"/>
    </font>
    <font>
      <sz val="14"/>
      <color rgb="FFFF0000"/>
      <name val="Browallia New"/>
      <family val="2"/>
    </font>
    <font>
      <sz val="12"/>
      <color rgb="FFFF0000"/>
      <name val="Browallia New"/>
      <family val="2"/>
    </font>
    <font>
      <sz val="14"/>
      <color theme="1"/>
      <name val="Browallia New"/>
      <family val="2"/>
    </font>
    <font>
      <sz val="14"/>
      <color rgb="FF0070C0"/>
      <name val="Browallia New"/>
      <family val="2"/>
    </font>
    <font>
      <b/>
      <sz val="14"/>
      <color rgb="FFFF0000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thin"/>
      <right/>
      <top/>
      <bottom style="hair"/>
    </border>
    <border>
      <left style="thin"/>
      <right/>
      <top style="medium"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9" fontId="4" fillId="2" borderId="0">
      <alignment/>
      <protection/>
    </xf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38" fillId="0" borderId="1" applyNumberFormat="0" applyFont="0" applyBorder="0" applyAlignment="0" applyProtection="0"/>
    <xf numFmtId="0" fontId="19" fillId="21" borderId="2">
      <alignment horizontal="centerContinuous" vertical="top"/>
      <protection/>
    </xf>
    <xf numFmtId="0" fontId="4" fillId="0" borderId="0" applyFill="0" applyBorder="0" applyAlignment="0">
      <protection/>
    </xf>
    <xf numFmtId="199" fontId="14" fillId="0" borderId="0" applyFill="0" applyBorder="0" applyAlignment="0">
      <protection/>
    </xf>
    <xf numFmtId="0" fontId="20" fillId="0" borderId="0" applyFill="0" applyBorder="0" applyAlignment="0">
      <protection/>
    </xf>
    <xf numFmtId="0" fontId="21" fillId="0" borderId="0" applyFill="0" applyBorder="0" applyAlignment="0">
      <protection/>
    </xf>
    <xf numFmtId="0" fontId="21" fillId="0" borderId="0" applyFill="0" applyBorder="0" applyAlignment="0">
      <protection/>
    </xf>
    <xf numFmtId="200" fontId="2" fillId="0" borderId="0" applyFill="0" applyBorder="0" applyAlignment="0">
      <protection/>
    </xf>
    <xf numFmtId="201" fontId="15" fillId="0" borderId="0" applyFill="0" applyBorder="0" applyAlignment="0">
      <protection/>
    </xf>
    <xf numFmtId="199" fontId="14" fillId="0" borderId="0" applyFill="0" applyBorder="0" applyAlignment="0">
      <protection/>
    </xf>
    <xf numFmtId="200" fontId="2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02" fontId="23" fillId="0" borderId="0">
      <alignment/>
      <protection/>
    </xf>
    <xf numFmtId="189" fontId="4" fillId="0" borderId="0" applyFont="0" applyFill="0" applyBorder="0" applyAlignment="0" applyProtection="0"/>
    <xf numFmtId="0" fontId="19" fillId="21" borderId="2">
      <alignment horizontal="centerContinuous" vertical="top"/>
      <protection/>
    </xf>
    <xf numFmtId="199" fontId="14" fillId="0" borderId="0" applyFont="0" applyFill="0" applyBorder="0" applyAlignment="0" applyProtection="0"/>
    <xf numFmtId="203" fontId="2" fillId="0" borderId="0">
      <alignment/>
      <protection/>
    </xf>
    <xf numFmtId="14" fontId="24" fillId="0" borderId="0" applyFill="0" applyBorder="0" applyAlignment="0">
      <protection/>
    </xf>
    <xf numFmtId="15" fontId="25" fillId="22" borderId="0">
      <alignment horizontal="centerContinuous"/>
      <protection/>
    </xf>
    <xf numFmtId="204" fontId="2" fillId="0" borderId="0">
      <alignment/>
      <protection/>
    </xf>
    <xf numFmtId="200" fontId="2" fillId="0" borderId="0" applyFill="0" applyBorder="0" applyAlignment="0">
      <protection/>
    </xf>
    <xf numFmtId="199" fontId="14" fillId="0" borderId="0" applyFill="0" applyBorder="0" applyAlignment="0">
      <protection/>
    </xf>
    <xf numFmtId="200" fontId="2" fillId="0" borderId="0" applyFill="0" applyBorder="0" applyAlignment="0">
      <protection/>
    </xf>
    <xf numFmtId="201" fontId="15" fillId="0" borderId="0" applyFill="0" applyBorder="0" applyAlignment="0">
      <protection/>
    </xf>
    <xf numFmtId="199" fontId="14" fillId="0" borderId="0" applyFill="0" applyBorder="0" applyAlignment="0">
      <protection/>
    </xf>
    <xf numFmtId="38" fontId="26" fillId="21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0" applyNumberFormat="0" applyFill="0" applyBorder="0" applyAlignment="0" applyProtection="0"/>
    <xf numFmtId="10" fontId="26" fillId="23" borderId="5" applyNumberFormat="0" applyBorder="0" applyAlignment="0" applyProtection="0"/>
    <xf numFmtId="200" fontId="2" fillId="0" borderId="0" applyFill="0" applyBorder="0" applyAlignment="0">
      <protection/>
    </xf>
    <xf numFmtId="199" fontId="14" fillId="0" borderId="0" applyFill="0" applyBorder="0" applyAlignment="0">
      <protection/>
    </xf>
    <xf numFmtId="200" fontId="2" fillId="0" borderId="0" applyFill="0" applyBorder="0" applyAlignment="0">
      <protection/>
    </xf>
    <xf numFmtId="201" fontId="15" fillId="0" borderId="0" applyFill="0" applyBorder="0" applyAlignment="0">
      <protection/>
    </xf>
    <xf numFmtId="199" fontId="14" fillId="0" borderId="0" applyFill="0" applyBorder="0" applyAlignment="0">
      <protection/>
    </xf>
    <xf numFmtId="37" fontId="29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39" fontId="31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2" fillId="0" borderId="0" applyFill="0" applyBorder="0" applyAlignment="0">
      <protection/>
    </xf>
    <xf numFmtId="199" fontId="14" fillId="0" borderId="0" applyFill="0" applyBorder="0" applyAlignment="0">
      <protection/>
    </xf>
    <xf numFmtId="200" fontId="2" fillId="0" borderId="0" applyFill="0" applyBorder="0" applyAlignment="0">
      <protection/>
    </xf>
    <xf numFmtId="201" fontId="15" fillId="0" borderId="0" applyFill="0" applyBorder="0" applyAlignment="0">
      <protection/>
    </xf>
    <xf numFmtId="199" fontId="14" fillId="0" borderId="0" applyFill="0" applyBorder="0" applyAlignment="0">
      <protection/>
    </xf>
    <xf numFmtId="1" fontId="4" fillId="0" borderId="6" applyNumberFormat="0" applyFill="0" applyAlignment="0" applyProtection="0"/>
    <xf numFmtId="0" fontId="32" fillId="2" borderId="0">
      <alignment/>
      <protection/>
    </xf>
    <xf numFmtId="49" fontId="24" fillId="0" borderId="0" applyFill="0" applyBorder="0" applyAlignment="0">
      <protection/>
    </xf>
    <xf numFmtId="0" fontId="21" fillId="0" borderId="0" applyFill="0" applyBorder="0" applyAlignment="0">
      <protection/>
    </xf>
    <xf numFmtId="0" fontId="21" fillId="0" borderId="0" applyFill="0" applyBorder="0" applyAlignment="0">
      <protection/>
    </xf>
    <xf numFmtId="3" fontId="33" fillId="0" borderId="7">
      <alignment horizontal="center"/>
      <protection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94" fillId="24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97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5" borderId="9" applyNumberFormat="0" applyAlignment="0" applyProtection="0"/>
    <xf numFmtId="0" fontId="100" fillId="0" borderId="10" applyNumberFormat="0" applyFill="0" applyAlignment="0" applyProtection="0"/>
    <xf numFmtId="0" fontId="101" fillId="2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3" fillId="27" borderId="8" applyNumberFormat="0" applyAlignment="0" applyProtection="0"/>
    <xf numFmtId="0" fontId="104" fillId="28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5" fillId="0" borderId="11" applyNumberFormat="0" applyFill="0" applyAlignment="0" applyProtection="0"/>
    <xf numFmtId="0" fontId="106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35" borderId="0" applyNumberFormat="0" applyBorder="0" applyAlignment="0" applyProtection="0"/>
    <xf numFmtId="0" fontId="107" fillId="24" borderId="12" applyNumberFormat="0" applyAlignment="0" applyProtection="0"/>
    <xf numFmtId="0" fontId="0" fillId="36" borderId="13" applyNumberFormat="0" applyFont="0" applyAlignment="0" applyProtection="0"/>
    <xf numFmtId="0" fontId="108" fillId="0" borderId="14" applyNumberFormat="0" applyFill="0" applyAlignment="0" applyProtection="0"/>
    <xf numFmtId="0" fontId="109" fillId="0" borderId="15" applyNumberFormat="0" applyFill="0" applyAlignment="0" applyProtection="0"/>
    <xf numFmtId="0" fontId="110" fillId="0" borderId="16" applyNumberFormat="0" applyFill="0" applyAlignment="0" applyProtection="0"/>
    <xf numFmtId="0" fontId="110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3" fontId="5" fillId="0" borderId="0" xfId="122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6" fillId="0" borderId="0" xfId="153" applyFont="1" applyFill="1" applyAlignment="1">
      <alignment horizontal="left" vertical="center"/>
      <protection/>
    </xf>
    <xf numFmtId="0" fontId="5" fillId="0" borderId="0" xfId="153" applyFont="1" applyFill="1" applyAlignment="1">
      <alignment horizontal="center" vertical="center"/>
      <protection/>
    </xf>
    <xf numFmtId="0" fontId="6" fillId="0" borderId="21" xfId="153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3" fontId="5" fillId="0" borderId="0" xfId="122" applyFont="1" applyFill="1" applyAlignment="1">
      <alignment vertical="center"/>
    </xf>
    <xf numFmtId="2" fontId="5" fillId="0" borderId="22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43" fontId="5" fillId="0" borderId="5" xfId="122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43" fontId="5" fillId="0" borderId="17" xfId="122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188" fontId="5" fillId="0" borderId="19" xfId="0" applyNumberFormat="1" applyFont="1" applyFill="1" applyBorder="1" applyAlignment="1">
      <alignment horizontal="right" vertical="center"/>
    </xf>
    <xf numFmtId="43" fontId="5" fillId="0" borderId="19" xfId="122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/>
    </xf>
    <xf numFmtId="43" fontId="5" fillId="0" borderId="0" xfId="122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indent="2"/>
    </xf>
    <xf numFmtId="43" fontId="5" fillId="0" borderId="0" xfId="122" applyFont="1" applyFill="1" applyAlignment="1">
      <alignment horizontal="left" indent="2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43" fontId="5" fillId="0" borderId="0" xfId="122" applyFont="1" applyFill="1" applyAlignment="1">
      <alignment horizontal="center"/>
    </xf>
    <xf numFmtId="43" fontId="5" fillId="0" borderId="0" xfId="122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24" xfId="153" applyNumberFormat="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4" fontId="6" fillId="0" borderId="25" xfId="153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43" fontId="6" fillId="0" borderId="25" xfId="122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Border="1" applyAlignment="1">
      <alignment/>
    </xf>
    <xf numFmtId="43" fontId="5" fillId="0" borderId="34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3" fontId="5" fillId="0" borderId="19" xfId="0" applyNumberFormat="1" applyFont="1" applyBorder="1" applyAlignment="1">
      <alignment horizontal="center"/>
    </xf>
    <xf numFmtId="43" fontId="40" fillId="0" borderId="0" xfId="0" applyNumberFormat="1" applyFont="1" applyAlignment="1">
      <alignment horizontal="left"/>
    </xf>
    <xf numFmtId="0" fontId="43" fillId="0" borderId="0" xfId="143" applyNumberFormat="1" applyFont="1">
      <alignment/>
      <protection/>
    </xf>
    <xf numFmtId="0" fontId="111" fillId="0" borderId="0" xfId="143" applyNumberFormat="1" applyFont="1">
      <alignment/>
      <protection/>
    </xf>
    <xf numFmtId="0" fontId="46" fillId="0" borderId="0" xfId="143" applyNumberFormat="1" applyFont="1" applyAlignment="1">
      <alignment horizontal="center"/>
      <protection/>
    </xf>
    <xf numFmtId="0" fontId="47" fillId="0" borderId="0" xfId="143" applyNumberFormat="1" applyFont="1">
      <alignment/>
      <protection/>
    </xf>
    <xf numFmtId="0" fontId="46" fillId="0" borderId="0" xfId="143" applyNumberFormat="1" applyFont="1" applyBorder="1" applyAlignment="1">
      <alignment horizontal="center"/>
      <protection/>
    </xf>
    <xf numFmtId="0" fontId="112" fillId="37" borderId="0" xfId="143" applyNumberFormat="1" applyFont="1" applyFill="1" applyBorder="1" applyAlignment="1">
      <alignment/>
      <protection/>
    </xf>
    <xf numFmtId="0" fontId="112" fillId="37" borderId="0" xfId="143" applyNumberFormat="1" applyFont="1" applyFill="1" applyBorder="1" applyAlignment="1">
      <alignment horizontal="center"/>
      <protection/>
    </xf>
    <xf numFmtId="0" fontId="113" fillId="37" borderId="0" xfId="143" applyNumberFormat="1" applyFont="1" applyFill="1" applyBorder="1">
      <alignment/>
      <protection/>
    </xf>
    <xf numFmtId="4" fontId="113" fillId="37" borderId="0" xfId="143" applyNumberFormat="1" applyFont="1" applyFill="1" applyBorder="1">
      <alignment/>
      <protection/>
    </xf>
    <xf numFmtId="0" fontId="112" fillId="37" borderId="38" xfId="143" applyNumberFormat="1" applyFont="1" applyFill="1" applyBorder="1" applyAlignment="1">
      <alignment horizontal="center"/>
      <protection/>
    </xf>
    <xf numFmtId="0" fontId="113" fillId="37" borderId="39" xfId="143" applyNumberFormat="1" applyFont="1" applyFill="1" applyBorder="1">
      <alignment/>
      <protection/>
    </xf>
    <xf numFmtId="0" fontId="113" fillId="37" borderId="38" xfId="143" applyNumberFormat="1" applyFont="1" applyFill="1" applyBorder="1">
      <alignment/>
      <protection/>
    </xf>
    <xf numFmtId="0" fontId="113" fillId="37" borderId="0" xfId="143" applyNumberFormat="1" applyFont="1" applyFill="1" applyBorder="1" applyAlignment="1">
      <alignment horizontal="center"/>
      <protection/>
    </xf>
    <xf numFmtId="0" fontId="114" fillId="37" borderId="40" xfId="143" applyNumberFormat="1" applyFont="1" applyFill="1" applyBorder="1" applyAlignment="1">
      <alignment horizontal="center"/>
      <protection/>
    </xf>
    <xf numFmtId="0" fontId="115" fillId="37" borderId="41" xfId="143" applyNumberFormat="1" applyFont="1" applyFill="1" applyBorder="1">
      <alignment/>
      <protection/>
    </xf>
    <xf numFmtId="0" fontId="114" fillId="37" borderId="41" xfId="143" applyNumberFormat="1" applyFont="1" applyFill="1" applyBorder="1" applyAlignment="1">
      <alignment horizontal="center"/>
      <protection/>
    </xf>
    <xf numFmtId="0" fontId="115" fillId="37" borderId="42" xfId="143" applyNumberFormat="1" applyFont="1" applyFill="1" applyBorder="1">
      <alignment/>
      <protection/>
    </xf>
    <xf numFmtId="0" fontId="114" fillId="37" borderId="43" xfId="143" applyNumberFormat="1" applyFont="1" applyFill="1" applyBorder="1" applyAlignment="1">
      <alignment horizontal="center"/>
      <protection/>
    </xf>
    <xf numFmtId="0" fontId="114" fillId="37" borderId="44" xfId="143" applyNumberFormat="1" applyFont="1" applyFill="1" applyBorder="1" applyAlignment="1">
      <alignment/>
      <protection/>
    </xf>
    <xf numFmtId="0" fontId="115" fillId="37" borderId="45" xfId="143" applyNumberFormat="1" applyFont="1" applyFill="1" applyBorder="1">
      <alignment/>
      <protection/>
    </xf>
    <xf numFmtId="49" fontId="5" fillId="0" borderId="0" xfId="0" applyNumberFormat="1" applyFont="1" applyFill="1" applyAlignment="1">
      <alignment vertical="center"/>
    </xf>
    <xf numFmtId="49" fontId="5" fillId="0" borderId="0" xfId="153" applyNumberFormat="1" applyFont="1" applyFill="1" applyAlignment="1">
      <alignment horizontal="left" vertical="center"/>
      <protection/>
    </xf>
    <xf numFmtId="43" fontId="6" fillId="0" borderId="24" xfId="122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0" fontId="52" fillId="0" borderId="0" xfId="149" applyFont="1" applyFill="1" applyBorder="1" applyAlignment="1" applyProtection="1">
      <alignment vertical="center"/>
      <protection/>
    </xf>
    <xf numFmtId="0" fontId="53" fillId="0" borderId="0" xfId="149" applyFont="1" applyFill="1" applyBorder="1" applyAlignment="1" applyProtection="1">
      <alignment vertical="center"/>
      <protection/>
    </xf>
    <xf numFmtId="0" fontId="54" fillId="0" borderId="0" xfId="149" applyFont="1" applyFill="1" applyBorder="1" applyAlignment="1" applyProtection="1">
      <alignment vertical="center"/>
      <protection/>
    </xf>
    <xf numFmtId="0" fontId="52" fillId="0" borderId="0" xfId="149" applyFont="1" applyFill="1" applyBorder="1" applyAlignment="1" applyProtection="1">
      <alignment horizontal="center" vertical="center"/>
      <protection/>
    </xf>
    <xf numFmtId="0" fontId="52" fillId="0" borderId="0" xfId="143" applyFont="1" applyFill="1" applyBorder="1" applyAlignment="1" applyProtection="1">
      <alignment vertical="center"/>
      <protection/>
    </xf>
    <xf numFmtId="2" fontId="52" fillId="0" borderId="0" xfId="149" applyNumberFormat="1" applyFont="1" applyFill="1" applyBorder="1" applyAlignment="1" applyProtection="1">
      <alignment horizontal="center" vertical="center"/>
      <protection/>
    </xf>
    <xf numFmtId="0" fontId="52" fillId="0" borderId="0" xfId="149" applyFont="1" applyFill="1" applyBorder="1" applyAlignment="1" applyProtection="1">
      <alignment horizontal="left" vertical="center"/>
      <protection/>
    </xf>
    <xf numFmtId="0" fontId="52" fillId="0" borderId="0" xfId="149" applyFont="1" applyFill="1" applyBorder="1" applyAlignment="1" applyProtection="1">
      <alignment horizontal="right" vertical="center"/>
      <protection/>
    </xf>
    <xf numFmtId="43" fontId="52" fillId="0" borderId="0" xfId="129" applyFont="1" applyFill="1" applyBorder="1" applyAlignment="1" applyProtection="1" quotePrefix="1">
      <alignment vertical="center"/>
      <protection/>
    </xf>
    <xf numFmtId="43" fontId="52" fillId="0" borderId="0" xfId="129" applyFont="1" applyFill="1" applyBorder="1" applyAlignment="1" applyProtection="1">
      <alignment vertical="center"/>
      <protection/>
    </xf>
    <xf numFmtId="190" fontId="52" fillId="0" borderId="0" xfId="149" applyNumberFormat="1" applyFont="1" applyFill="1" applyBorder="1" applyAlignment="1" applyProtection="1">
      <alignment horizontal="center" vertical="center"/>
      <protection/>
    </xf>
    <xf numFmtId="0" fontId="52" fillId="0" borderId="0" xfId="129" applyNumberFormat="1" applyFont="1" applyFill="1" applyBorder="1" applyAlignment="1" applyProtection="1">
      <alignment horizontal="left" vertical="center"/>
      <protection/>
    </xf>
    <xf numFmtId="0" fontId="52" fillId="0" borderId="0" xfId="149" applyFont="1" applyFill="1" applyBorder="1" applyAlignment="1" applyProtection="1">
      <alignment vertical="center"/>
      <protection locked="0"/>
    </xf>
    <xf numFmtId="0" fontId="52" fillId="0" borderId="0" xfId="149" applyNumberFormat="1" applyFont="1" applyFill="1" applyBorder="1" applyAlignment="1" applyProtection="1">
      <alignment horizontal="left" vertical="center"/>
      <protection/>
    </xf>
    <xf numFmtId="71" fontId="52" fillId="0" borderId="0" xfId="143" applyNumberFormat="1" applyFont="1" applyFill="1" applyBorder="1" applyAlignment="1" applyProtection="1">
      <alignment horizontal="center" vertical="center"/>
      <protection/>
    </xf>
    <xf numFmtId="0" fontId="52" fillId="0" borderId="0" xfId="149" applyNumberFormat="1" applyFont="1" applyFill="1" applyBorder="1" applyAlignment="1" applyProtection="1">
      <alignment horizontal="left" vertical="center"/>
      <protection locked="0"/>
    </xf>
    <xf numFmtId="49" fontId="52" fillId="0" borderId="0" xfId="149" applyNumberFormat="1" applyFont="1" applyFill="1" applyBorder="1" applyAlignment="1" applyProtection="1">
      <alignment vertical="center"/>
      <protection locked="0"/>
    </xf>
    <xf numFmtId="0" fontId="52" fillId="0" borderId="0" xfId="149" applyNumberFormat="1" applyFont="1" applyFill="1" applyBorder="1" applyAlignment="1" applyProtection="1">
      <alignment horizontal="center" vertical="center"/>
      <protection/>
    </xf>
    <xf numFmtId="43" fontId="52" fillId="0" borderId="0" xfId="122" applyFont="1" applyFill="1" applyBorder="1" applyAlignment="1" applyProtection="1">
      <alignment horizontal="left" vertical="center"/>
      <protection/>
    </xf>
    <xf numFmtId="192" fontId="52" fillId="0" borderId="0" xfId="143" applyNumberFormat="1" applyFont="1" applyFill="1" applyBorder="1" applyAlignment="1" applyProtection="1">
      <alignment horizontal="left" vertical="center"/>
      <protection locked="0"/>
    </xf>
    <xf numFmtId="192" fontId="52" fillId="0" borderId="0" xfId="143" applyNumberFormat="1" applyFont="1" applyFill="1" applyBorder="1" applyAlignment="1" applyProtection="1">
      <alignment vertical="center"/>
      <protection locked="0"/>
    </xf>
    <xf numFmtId="192" fontId="52" fillId="0" borderId="0" xfId="143" applyNumberFormat="1" applyFont="1" applyFill="1" applyBorder="1" applyAlignment="1" applyProtection="1">
      <alignment horizontal="center" vertical="center"/>
      <protection locked="0"/>
    </xf>
    <xf numFmtId="0" fontId="52" fillId="0" borderId="0" xfId="122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left"/>
    </xf>
    <xf numFmtId="2" fontId="5" fillId="0" borderId="46" xfId="0" applyNumberFormat="1" applyFont="1" applyFill="1" applyBorder="1" applyAlignment="1">
      <alignment horizontal="left"/>
    </xf>
    <xf numFmtId="2" fontId="5" fillId="0" borderId="36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188" fontId="5" fillId="0" borderId="36" xfId="0" applyNumberFormat="1" applyFont="1" applyFill="1" applyBorder="1" applyAlignment="1">
      <alignment horizontal="right" vertical="center"/>
    </xf>
    <xf numFmtId="43" fontId="5" fillId="0" borderId="36" xfId="122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/>
    </xf>
    <xf numFmtId="4" fontId="6" fillId="0" borderId="49" xfId="0" applyNumberFormat="1" applyFont="1" applyFill="1" applyBorder="1" applyAlignment="1">
      <alignment horizontal="right" vertical="center"/>
    </xf>
    <xf numFmtId="4" fontId="6" fillId="0" borderId="48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43" fontId="6" fillId="0" borderId="48" xfId="122" applyFont="1" applyFill="1" applyBorder="1" applyAlignment="1">
      <alignment horizontal="right" vertical="center"/>
    </xf>
    <xf numFmtId="43" fontId="6" fillId="0" borderId="50" xfId="122" applyFont="1" applyFill="1" applyBorder="1" applyAlignment="1">
      <alignment horizontal="right" vertical="center"/>
    </xf>
    <xf numFmtId="2" fontId="5" fillId="0" borderId="34" xfId="0" applyNumberFormat="1" applyFont="1" applyFill="1" applyBorder="1" applyAlignment="1">
      <alignment horizontal="center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188" fontId="5" fillId="0" borderId="34" xfId="0" applyNumberFormat="1" applyFont="1" applyFill="1" applyBorder="1" applyAlignment="1">
      <alignment horizontal="right" vertical="center"/>
    </xf>
    <xf numFmtId="43" fontId="5" fillId="0" borderId="34" xfId="122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188" fontId="6" fillId="0" borderId="3" xfId="0" applyNumberFormat="1" applyFont="1" applyFill="1" applyBorder="1" applyAlignment="1">
      <alignment horizontal="right" vertical="center"/>
    </xf>
    <xf numFmtId="43" fontId="6" fillId="0" borderId="48" xfId="122" applyFont="1" applyFill="1" applyBorder="1" applyAlignment="1">
      <alignment horizontal="right"/>
    </xf>
    <xf numFmtId="43" fontId="6" fillId="0" borderId="5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3" fontId="6" fillId="0" borderId="0" xfId="122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3" fontId="6" fillId="0" borderId="0" xfId="122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2"/>
    </xf>
    <xf numFmtId="43" fontId="6" fillId="0" borderId="0" xfId="122" applyFont="1" applyFill="1" applyBorder="1" applyAlignment="1">
      <alignment horizontal="left" indent="2"/>
    </xf>
    <xf numFmtId="43" fontId="6" fillId="0" borderId="0" xfId="122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horizontal="right" vertical="center"/>
    </xf>
    <xf numFmtId="4" fontId="6" fillId="0" borderId="55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43" fontId="6" fillId="0" borderId="41" xfId="122" applyFont="1" applyFill="1" applyBorder="1" applyAlignment="1">
      <alignment horizontal="right"/>
    </xf>
    <xf numFmtId="4" fontId="6" fillId="0" borderId="56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43" fontId="6" fillId="0" borderId="0" xfId="122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3" fontId="6" fillId="0" borderId="39" xfId="0" applyNumberFormat="1" applyFont="1" applyFill="1" applyBorder="1" applyAlignment="1">
      <alignment/>
    </xf>
    <xf numFmtId="0" fontId="6" fillId="0" borderId="39" xfId="154" applyFont="1" applyFill="1" applyBorder="1" applyAlignment="1">
      <alignment/>
      <protection/>
    </xf>
    <xf numFmtId="0" fontId="6" fillId="0" borderId="39" xfId="154" applyFont="1" applyFill="1" applyBorder="1">
      <alignment/>
      <protection/>
    </xf>
    <xf numFmtId="0" fontId="6" fillId="0" borderId="39" xfId="0" applyFont="1" applyFill="1" applyBorder="1" applyAlignment="1">
      <alignment vertical="center"/>
    </xf>
    <xf numFmtId="43" fontId="35" fillId="0" borderId="57" xfId="122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43" fontId="6" fillId="0" borderId="44" xfId="122" applyFont="1" applyFill="1" applyBorder="1" applyAlignment="1">
      <alignment horizontal="center" vertical="top"/>
    </xf>
    <xf numFmtId="0" fontId="6" fillId="0" borderId="44" xfId="0" applyFont="1" applyFill="1" applyBorder="1" applyAlignment="1">
      <alignment/>
    </xf>
    <xf numFmtId="4" fontId="6" fillId="0" borderId="44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left" indent="2"/>
    </xf>
    <xf numFmtId="43" fontId="6" fillId="0" borderId="44" xfId="122" applyFont="1" applyFill="1" applyBorder="1" applyAlignment="1">
      <alignment horizontal="left" indent="2"/>
    </xf>
    <xf numFmtId="0" fontId="6" fillId="0" borderId="45" xfId="0" applyFont="1" applyFill="1" applyBorder="1" applyAlignment="1">
      <alignment/>
    </xf>
    <xf numFmtId="0" fontId="116" fillId="0" borderId="54" xfId="0" applyFont="1" applyFill="1" applyBorder="1" applyAlignment="1">
      <alignment/>
    </xf>
    <xf numFmtId="43" fontId="116" fillId="0" borderId="58" xfId="122" applyFont="1" applyFill="1" applyBorder="1" applyAlignment="1">
      <alignment/>
    </xf>
    <xf numFmtId="0" fontId="117" fillId="0" borderId="41" xfId="0" applyFont="1" applyFill="1" applyBorder="1" applyAlignment="1">
      <alignment/>
    </xf>
    <xf numFmtId="0" fontId="117" fillId="0" borderId="42" xfId="0" applyFont="1" applyFill="1" applyBorder="1" applyAlignment="1">
      <alignment/>
    </xf>
    <xf numFmtId="0" fontId="117" fillId="0" borderId="38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17" fillId="0" borderId="39" xfId="0" applyFont="1" applyFill="1" applyBorder="1" applyAlignment="1">
      <alignment/>
    </xf>
    <xf numFmtId="43" fontId="117" fillId="0" borderId="44" xfId="0" applyNumberFormat="1" applyFont="1" applyFill="1" applyBorder="1" applyAlignment="1">
      <alignment/>
    </xf>
    <xf numFmtId="0" fontId="117" fillId="0" borderId="4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4" fontId="60" fillId="0" borderId="27" xfId="88" applyNumberFormat="1" applyFont="1" applyFill="1" applyBorder="1" applyAlignment="1" applyProtection="1">
      <alignment horizontal="center"/>
      <protection hidden="1"/>
    </xf>
    <xf numFmtId="4" fontId="60" fillId="0" borderId="17" xfId="88" applyNumberFormat="1" applyFont="1" applyFill="1" applyBorder="1" applyAlignment="1" applyProtection="1">
      <alignment horizontal="center"/>
      <protection hidden="1"/>
    </xf>
    <xf numFmtId="4" fontId="60" fillId="0" borderId="26" xfId="88" applyNumberFormat="1" applyFont="1" applyFill="1" applyBorder="1" applyAlignment="1" applyProtection="1">
      <alignment horizontal="center"/>
      <protection hidden="1"/>
    </xf>
    <xf numFmtId="43" fontId="60" fillId="0" borderId="59" xfId="122" applyFont="1" applyFill="1" applyBorder="1" applyAlignment="1" applyProtection="1">
      <alignment horizontal="center"/>
      <protection hidden="1"/>
    </xf>
    <xf numFmtId="43" fontId="60" fillId="0" borderId="60" xfId="122" applyFont="1" applyFill="1" applyBorder="1" applyAlignment="1" applyProtection="1">
      <alignment horizontal="center"/>
      <protection hidden="1"/>
    </xf>
    <xf numFmtId="4" fontId="61" fillId="0" borderId="2" xfId="88" applyNumberFormat="1" applyFont="1" applyFill="1" applyBorder="1" applyAlignment="1" applyProtection="1">
      <alignment horizontal="center"/>
      <protection hidden="1"/>
    </xf>
    <xf numFmtId="4" fontId="61" fillId="0" borderId="5" xfId="88" applyNumberFormat="1" applyFont="1" applyFill="1" applyBorder="1" applyAlignment="1" applyProtection="1">
      <alignment horizontal="center"/>
      <protection hidden="1"/>
    </xf>
    <xf numFmtId="4" fontId="60" fillId="0" borderId="19" xfId="88" applyNumberFormat="1" applyFont="1" applyFill="1" applyBorder="1" applyAlignment="1" applyProtection="1">
      <alignment horizontal="center"/>
      <protection hidden="1"/>
    </xf>
    <xf numFmtId="0" fontId="60" fillId="0" borderId="0" xfId="88" applyFont="1" applyFill="1" applyProtection="1">
      <alignment/>
      <protection hidden="1"/>
    </xf>
    <xf numFmtId="0" fontId="60" fillId="0" borderId="0" xfId="88" applyFont="1" applyFill="1" applyAlignment="1" applyProtection="1">
      <alignment horizontal="center"/>
      <protection hidden="1"/>
    </xf>
    <xf numFmtId="0" fontId="60" fillId="0" borderId="27" xfId="88" applyFont="1" applyFill="1" applyBorder="1" applyAlignment="1" applyProtection="1">
      <alignment horizontal="center"/>
      <protection hidden="1"/>
    </xf>
    <xf numFmtId="0" fontId="60" fillId="0" borderId="18" xfId="88" applyFont="1" applyFill="1" applyBorder="1" applyProtection="1">
      <alignment/>
      <protection hidden="1"/>
    </xf>
    <xf numFmtId="43" fontId="60" fillId="0" borderId="18" xfId="128" applyNumberFormat="1" applyFont="1" applyFill="1" applyBorder="1" applyAlignment="1" applyProtection="1">
      <alignment horizontal="right"/>
      <protection hidden="1"/>
    </xf>
    <xf numFmtId="0" fontId="60" fillId="0" borderId="18" xfId="88" applyFont="1" applyFill="1" applyBorder="1" applyAlignment="1" applyProtection="1">
      <alignment horizontal="center"/>
      <protection hidden="1"/>
    </xf>
    <xf numFmtId="4" fontId="60" fillId="0" borderId="18" xfId="88" applyNumberFormat="1" applyFont="1" applyFill="1" applyBorder="1" applyAlignment="1" applyProtection="1">
      <alignment horizontal="center"/>
      <protection hidden="1"/>
    </xf>
    <xf numFmtId="43" fontId="60" fillId="0" borderId="23" xfId="128" applyNumberFormat="1" applyFont="1" applyFill="1" applyBorder="1" applyAlignment="1" applyProtection="1">
      <alignment/>
      <protection hidden="1"/>
    </xf>
    <xf numFmtId="0" fontId="60" fillId="0" borderId="26" xfId="88" applyFont="1" applyFill="1" applyBorder="1" applyAlignment="1" applyProtection="1">
      <alignment horizontal="center"/>
      <protection hidden="1"/>
    </xf>
    <xf numFmtId="0" fontId="60" fillId="0" borderId="20" xfId="88" applyFont="1" applyFill="1" applyBorder="1" applyProtection="1">
      <alignment/>
      <protection hidden="1"/>
    </xf>
    <xf numFmtId="43" fontId="60" fillId="0" borderId="20" xfId="128" applyNumberFormat="1" applyFont="1" applyFill="1" applyBorder="1" applyAlignment="1" applyProtection="1">
      <alignment horizontal="right"/>
      <protection hidden="1"/>
    </xf>
    <xf numFmtId="0" fontId="60" fillId="0" borderId="20" xfId="88" applyFont="1" applyFill="1" applyBorder="1" applyAlignment="1" applyProtection="1">
      <alignment horizontal="center"/>
      <protection hidden="1"/>
    </xf>
    <xf numFmtId="4" fontId="60" fillId="0" borderId="20" xfId="88" applyNumberFormat="1" applyFont="1" applyFill="1" applyBorder="1" applyAlignment="1" applyProtection="1">
      <alignment horizontal="center"/>
      <protection hidden="1"/>
    </xf>
    <xf numFmtId="0" fontId="52" fillId="0" borderId="61" xfId="0" applyFont="1" applyFill="1" applyBorder="1" applyAlignment="1">
      <alignment/>
    </xf>
    <xf numFmtId="0" fontId="60" fillId="0" borderId="32" xfId="88" applyFont="1" applyFill="1" applyBorder="1" applyAlignment="1" applyProtection="1">
      <alignment horizontal="center"/>
      <protection hidden="1"/>
    </xf>
    <xf numFmtId="0" fontId="60" fillId="0" borderId="21" xfId="88" applyFont="1" applyFill="1" applyBorder="1" applyProtection="1">
      <alignment/>
      <protection hidden="1"/>
    </xf>
    <xf numFmtId="0" fontId="60" fillId="0" borderId="33" xfId="88" applyFont="1" applyFill="1" applyBorder="1" applyProtection="1">
      <alignment/>
      <protection hidden="1"/>
    </xf>
    <xf numFmtId="43" fontId="60" fillId="0" borderId="18" xfId="128" applyNumberFormat="1" applyFont="1" applyFill="1" applyBorder="1" applyAlignment="1" applyProtection="1">
      <alignment horizontal="center"/>
      <protection hidden="1"/>
    </xf>
    <xf numFmtId="43" fontId="60" fillId="0" borderId="20" xfId="128" applyNumberFormat="1" applyFont="1" applyFill="1" applyBorder="1" applyAlignment="1" applyProtection="1">
      <alignment horizontal="center"/>
      <protection hidden="1"/>
    </xf>
    <xf numFmtId="0" fontId="60" fillId="0" borderId="0" xfId="143" applyFont="1" applyFill="1" applyProtection="1">
      <alignment/>
      <protection hidden="1"/>
    </xf>
    <xf numFmtId="0" fontId="61" fillId="0" borderId="0" xfId="88" applyFont="1" applyFill="1" applyAlignment="1" applyProtection="1">
      <alignment horizontal="left"/>
      <protection hidden="1"/>
    </xf>
    <xf numFmtId="0" fontId="61" fillId="0" borderId="0" xfId="88" applyFont="1" applyFill="1" applyAlignment="1" applyProtection="1">
      <alignment/>
      <protection hidden="1"/>
    </xf>
    <xf numFmtId="0" fontId="60" fillId="0" borderId="0" xfId="93" applyFont="1" applyFill="1" applyProtection="1">
      <alignment/>
      <protection hidden="1"/>
    </xf>
    <xf numFmtId="0" fontId="61" fillId="0" borderId="0" xfId="93" applyFont="1" applyFill="1" applyAlignment="1" applyProtection="1">
      <alignment horizontal="center"/>
      <protection hidden="1"/>
    </xf>
    <xf numFmtId="0" fontId="62" fillId="0" borderId="24" xfId="93" applyFont="1" applyFill="1" applyBorder="1" applyAlignment="1" applyProtection="1">
      <alignment horizontal="center"/>
      <protection hidden="1"/>
    </xf>
    <xf numFmtId="0" fontId="62" fillId="0" borderId="5" xfId="93" applyFont="1" applyFill="1" applyBorder="1" applyAlignment="1" applyProtection="1">
      <alignment horizontal="center"/>
      <protection hidden="1"/>
    </xf>
    <xf numFmtId="0" fontId="118" fillId="0" borderId="24" xfId="93" applyFont="1" applyFill="1" applyBorder="1" applyAlignment="1" applyProtection="1">
      <alignment horizontal="center"/>
      <protection hidden="1"/>
    </xf>
    <xf numFmtId="0" fontId="118" fillId="0" borderId="5" xfId="93" applyFont="1" applyFill="1" applyBorder="1" applyAlignment="1" applyProtection="1">
      <alignment horizontal="center"/>
      <protection hidden="1"/>
    </xf>
    <xf numFmtId="4" fontId="119" fillId="0" borderId="17" xfId="88" applyNumberFormat="1" applyFont="1" applyFill="1" applyBorder="1" applyAlignment="1" applyProtection="1">
      <alignment horizontal="center"/>
      <protection hidden="1"/>
    </xf>
    <xf numFmtId="4" fontId="119" fillId="0" borderId="26" xfId="88" applyNumberFormat="1" applyFont="1" applyFill="1" applyBorder="1" applyAlignment="1" applyProtection="1">
      <alignment horizontal="center"/>
      <protection hidden="1"/>
    </xf>
    <xf numFmtId="43" fontId="119" fillId="0" borderId="60" xfId="122" applyFont="1" applyFill="1" applyBorder="1" applyAlignment="1" applyProtection="1">
      <alignment horizontal="center"/>
      <protection hidden="1"/>
    </xf>
    <xf numFmtId="4" fontId="120" fillId="0" borderId="5" xfId="88" applyNumberFormat="1" applyFont="1" applyFill="1" applyBorder="1" applyAlignment="1" applyProtection="1">
      <alignment horizontal="center"/>
      <protection hidden="1"/>
    </xf>
    <xf numFmtId="4" fontId="119" fillId="0" borderId="19" xfId="88" applyNumberFormat="1" applyFont="1" applyFill="1" applyBorder="1" applyAlignment="1" applyProtection="1">
      <alignment horizontal="center"/>
      <protection hidden="1"/>
    </xf>
    <xf numFmtId="43" fontId="119" fillId="0" borderId="18" xfId="128" applyNumberFormat="1" applyFont="1" applyFill="1" applyBorder="1" applyAlignment="1" applyProtection="1">
      <alignment horizontal="left"/>
      <protection hidden="1"/>
    </xf>
    <xf numFmtId="43" fontId="119" fillId="0" borderId="20" xfId="128" applyNumberFormat="1" applyFont="1" applyFill="1" applyBorder="1" applyAlignment="1" applyProtection="1">
      <alignment horizontal="left"/>
      <protection hidden="1"/>
    </xf>
    <xf numFmtId="43" fontId="119" fillId="0" borderId="27" xfId="122" applyFont="1" applyFill="1" applyBorder="1" applyAlignment="1" applyProtection="1">
      <alignment horizontal="center"/>
      <protection hidden="1"/>
    </xf>
    <xf numFmtId="43" fontId="119" fillId="0" borderId="26" xfId="122" applyFont="1" applyFill="1" applyBorder="1" applyAlignment="1" applyProtection="1">
      <alignment horizontal="center"/>
      <protection hidden="1"/>
    </xf>
    <xf numFmtId="43" fontId="119" fillId="0" borderId="59" xfId="122" applyFont="1" applyFill="1" applyBorder="1" applyAlignment="1" applyProtection="1">
      <alignment horizontal="center"/>
      <protection hidden="1"/>
    </xf>
    <xf numFmtId="4" fontId="120" fillId="0" borderId="2" xfId="88" applyNumberFormat="1" applyFon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>
      <alignment horizontal="center" vertical="center"/>
    </xf>
    <xf numFmtId="0" fontId="62" fillId="0" borderId="0" xfId="153" applyFont="1" applyFill="1" applyBorder="1" applyAlignment="1">
      <alignment horizontal="left" vertical="center"/>
      <protection/>
    </xf>
    <xf numFmtId="0" fontId="58" fillId="0" borderId="0" xfId="153" applyFont="1" applyFill="1" applyBorder="1" applyAlignment="1">
      <alignment horizontal="center" vertical="center"/>
      <protection/>
    </xf>
    <xf numFmtId="0" fontId="58" fillId="0" borderId="0" xfId="153" applyFont="1" applyFill="1" applyBorder="1" applyAlignment="1">
      <alignment horizontal="left" vertical="center"/>
      <protection/>
    </xf>
    <xf numFmtId="0" fontId="58" fillId="0" borderId="0" xfId="0" applyFont="1" applyFill="1" applyBorder="1" applyAlignment="1">
      <alignment horizontal="center" vertical="center"/>
    </xf>
    <xf numFmtId="0" fontId="58" fillId="0" borderId="0" xfId="153" applyNumberFormat="1" applyFont="1" applyFill="1" applyBorder="1" applyAlignment="1">
      <alignment horizontal="left" vertical="center"/>
      <protection/>
    </xf>
    <xf numFmtId="0" fontId="58" fillId="0" borderId="0" xfId="153" applyNumberFormat="1" applyFont="1" applyFill="1" applyBorder="1" applyAlignment="1">
      <alignment vertical="center"/>
      <protection/>
    </xf>
    <xf numFmtId="0" fontId="58" fillId="0" borderId="0" xfId="153" applyNumberFormat="1" applyFont="1" applyFill="1" applyBorder="1" applyAlignment="1">
      <alignment horizontal="center" vertical="center"/>
      <protection/>
    </xf>
    <xf numFmtId="0" fontId="58" fillId="0" borderId="0" xfId="153" applyFont="1" applyFill="1" applyBorder="1" applyAlignment="1">
      <alignment vertical="center"/>
      <protection/>
    </xf>
    <xf numFmtId="0" fontId="62" fillId="0" borderId="54" xfId="0" applyFont="1" applyFill="1" applyBorder="1" applyAlignment="1">
      <alignment horizontal="center" vertical="center"/>
    </xf>
    <xf numFmtId="0" fontId="62" fillId="0" borderId="41" xfId="140" applyFont="1" applyFill="1" applyBorder="1" applyAlignment="1">
      <alignment vertical="center"/>
      <protection/>
    </xf>
    <xf numFmtId="0" fontId="58" fillId="0" borderId="41" xfId="140" applyFont="1" applyFill="1" applyBorder="1" applyAlignment="1">
      <alignment vertical="center"/>
      <protection/>
    </xf>
    <xf numFmtId="0" fontId="58" fillId="0" borderId="41" xfId="140" applyFont="1" applyFill="1" applyBorder="1" applyAlignment="1">
      <alignment horizontal="center" vertical="center"/>
      <protection/>
    </xf>
    <xf numFmtId="0" fontId="62" fillId="0" borderId="38" xfId="0" applyFont="1" applyFill="1" applyBorder="1" applyAlignment="1">
      <alignment horizontal="center" vertical="center"/>
    </xf>
    <xf numFmtId="0" fontId="58" fillId="0" borderId="0" xfId="140" applyFont="1" applyFill="1" applyBorder="1" applyAlignment="1">
      <alignment vertical="center"/>
      <protection/>
    </xf>
    <xf numFmtId="0" fontId="58" fillId="0" borderId="0" xfId="140" applyFont="1" applyFill="1" applyBorder="1" applyAlignment="1">
      <alignment horizontal="center" vertical="center"/>
      <protection/>
    </xf>
    <xf numFmtId="2" fontId="58" fillId="0" borderId="0" xfId="140" applyNumberFormat="1" applyFont="1" applyFill="1" applyBorder="1" applyAlignment="1">
      <alignment horizontal="center" vertical="center"/>
      <protection/>
    </xf>
    <xf numFmtId="2" fontId="58" fillId="0" borderId="0" xfId="140" applyNumberFormat="1" applyFont="1" applyFill="1" applyBorder="1" applyAlignment="1">
      <alignment vertical="center"/>
      <protection/>
    </xf>
    <xf numFmtId="0" fontId="62" fillId="0" borderId="58" xfId="0" applyFont="1" applyFill="1" applyBorder="1" applyAlignment="1">
      <alignment horizontal="center" vertical="center"/>
    </xf>
    <xf numFmtId="0" fontId="58" fillId="0" borderId="44" xfId="140" applyFont="1" applyFill="1" applyBorder="1" applyAlignment="1">
      <alignment vertical="center"/>
      <protection/>
    </xf>
    <xf numFmtId="0" fontId="58" fillId="0" borderId="44" xfId="0" applyFont="1" applyFill="1" applyBorder="1" applyAlignment="1">
      <alignment horizontal="center" vertical="center"/>
    </xf>
    <xf numFmtId="0" fontId="62" fillId="0" borderId="41" xfId="140" applyFont="1" applyFill="1" applyBorder="1" applyAlignment="1">
      <alignment horizontal="center" vertical="center"/>
      <protection/>
    </xf>
    <xf numFmtId="0" fontId="62" fillId="0" borderId="41" xfId="0" applyFont="1" applyFill="1" applyBorder="1" applyAlignment="1">
      <alignment horizontal="center" vertical="center"/>
    </xf>
    <xf numFmtId="2" fontId="62" fillId="0" borderId="41" xfId="140" applyNumberFormat="1" applyFont="1" applyFill="1" applyBorder="1" applyAlignment="1">
      <alignment horizontal="center" vertical="center"/>
      <protection/>
    </xf>
    <xf numFmtId="0" fontId="62" fillId="0" borderId="0" xfId="140" applyFont="1" applyFill="1" applyBorder="1" applyAlignment="1">
      <alignment vertical="center"/>
      <protection/>
    </xf>
    <xf numFmtId="2" fontId="58" fillId="0" borderId="0" xfId="140" applyNumberFormat="1" applyFont="1" applyFill="1" applyBorder="1" applyAlignment="1">
      <alignment horizontal="left" vertical="center"/>
      <protection/>
    </xf>
    <xf numFmtId="2" fontId="58" fillId="0" borderId="0" xfId="140" applyNumberFormat="1" applyFont="1" applyFill="1" applyBorder="1" applyAlignment="1">
      <alignment horizontal="right" vertical="center"/>
      <protection/>
    </xf>
    <xf numFmtId="189" fontId="58" fillId="0" borderId="0" xfId="122" applyNumberFormat="1" applyFont="1" applyFill="1" applyBorder="1" applyAlignment="1">
      <alignment vertical="center"/>
    </xf>
    <xf numFmtId="43" fontId="58" fillId="0" borderId="0" xfId="0" applyNumberFormat="1" applyFont="1" applyFill="1" applyBorder="1" applyAlignment="1">
      <alignment horizontal="center" vertical="center"/>
    </xf>
    <xf numFmtId="4" fontId="58" fillId="0" borderId="0" xfId="140" applyNumberFormat="1" applyFont="1" applyFill="1" applyBorder="1" applyAlignment="1">
      <alignment horizontal="center" vertical="center"/>
      <protection/>
    </xf>
    <xf numFmtId="43" fontId="58" fillId="0" borderId="0" xfId="122" applyFont="1" applyFill="1" applyBorder="1" applyAlignment="1">
      <alignment horizontal="center" vertical="center"/>
    </xf>
    <xf numFmtId="4" fontId="58" fillId="0" borderId="0" xfId="140" applyNumberFormat="1" applyFont="1" applyFill="1" applyBorder="1" applyAlignment="1">
      <alignment vertical="center"/>
      <protection/>
    </xf>
    <xf numFmtId="189" fontId="58" fillId="0" borderId="0" xfId="122" applyNumberFormat="1" applyFont="1" applyFill="1" applyBorder="1" applyAlignment="1">
      <alignment horizontal="center" vertical="center"/>
    </xf>
    <xf numFmtId="189" fontId="58" fillId="0" borderId="0" xfId="122" applyNumberFormat="1" applyFont="1" applyFill="1" applyBorder="1" applyAlignment="1">
      <alignment horizontal="right" vertical="center"/>
    </xf>
    <xf numFmtId="189" fontId="58" fillId="0" borderId="0" xfId="140" applyNumberFormat="1" applyFont="1" applyFill="1" applyBorder="1" applyAlignment="1">
      <alignment horizontal="center" vertical="center"/>
      <protection/>
    </xf>
    <xf numFmtId="0" fontId="58" fillId="0" borderId="44" xfId="140" applyFont="1" applyFill="1" applyBorder="1" applyAlignment="1">
      <alignment horizontal="left" vertical="center"/>
      <protection/>
    </xf>
    <xf numFmtId="189" fontId="58" fillId="0" borderId="44" xfId="122" applyNumberFormat="1" applyFont="1" applyFill="1" applyBorder="1" applyAlignment="1">
      <alignment horizontal="center" vertical="center"/>
    </xf>
    <xf numFmtId="0" fontId="58" fillId="0" borderId="44" xfId="140" applyFont="1" applyFill="1" applyBorder="1" applyAlignment="1">
      <alignment horizontal="center" vertical="center"/>
      <protection/>
    </xf>
    <xf numFmtId="0" fontId="67" fillId="0" borderId="0" xfId="140" applyFont="1" applyFill="1" applyBorder="1" applyAlignment="1">
      <alignment vertical="center"/>
      <protection/>
    </xf>
    <xf numFmtId="43" fontId="58" fillId="0" borderId="0" xfId="122" applyFont="1" applyFill="1" applyBorder="1" applyAlignment="1">
      <alignment vertical="center"/>
    </xf>
    <xf numFmtId="4" fontId="58" fillId="0" borderId="0" xfId="128" applyNumberFormat="1" applyFont="1" applyFill="1" applyBorder="1" applyAlignment="1">
      <alignment vertical="center"/>
    </xf>
    <xf numFmtId="0" fontId="58" fillId="0" borderId="0" xfId="140" applyFont="1" applyFill="1" applyBorder="1" applyAlignment="1">
      <alignment horizontal="right" vertical="center"/>
      <protection/>
    </xf>
    <xf numFmtId="189" fontId="58" fillId="0" borderId="0" xfId="140" applyNumberFormat="1" applyFont="1" applyFill="1" applyBorder="1" applyAlignment="1">
      <alignment vertical="center"/>
      <protection/>
    </xf>
    <xf numFmtId="49" fontId="58" fillId="0" borderId="0" xfId="0" applyNumberFormat="1" applyFont="1" applyFill="1" applyBorder="1" applyAlignment="1">
      <alignment horizontal="center" vertical="center"/>
    </xf>
    <xf numFmtId="190" fontId="58" fillId="0" borderId="0" xfId="140" applyNumberFormat="1" applyFont="1" applyFill="1" applyBorder="1" applyAlignment="1">
      <alignment horizontal="center" vertical="center"/>
      <protection/>
    </xf>
    <xf numFmtId="4" fontId="58" fillId="0" borderId="44" xfId="140" applyNumberFormat="1" applyFont="1" applyFill="1" applyBorder="1" applyAlignment="1">
      <alignment horizontal="center" vertical="center"/>
      <protection/>
    </xf>
    <xf numFmtId="2" fontId="58" fillId="0" borderId="0" xfId="0" applyNumberFormat="1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vertical="center"/>
    </xf>
    <xf numFmtId="2" fontId="58" fillId="0" borderId="41" xfId="140" applyNumberFormat="1" applyFont="1" applyFill="1" applyBorder="1" applyAlignment="1">
      <alignment horizontal="center" vertical="center"/>
      <protection/>
    </xf>
    <xf numFmtId="0" fontId="58" fillId="0" borderId="0" xfId="140" applyFont="1" applyFill="1" applyAlignment="1">
      <alignment vertical="center"/>
      <protection/>
    </xf>
    <xf numFmtId="0" fontId="58" fillId="0" borderId="0" xfId="140" applyFont="1" applyFill="1" applyBorder="1">
      <alignment/>
      <protection/>
    </xf>
    <xf numFmtId="207" fontId="58" fillId="0" borderId="0" xfId="126" applyNumberFormat="1" applyFont="1" applyFill="1" applyBorder="1" applyAlignment="1">
      <alignment horizontal="center" vertical="center"/>
    </xf>
    <xf numFmtId="189" fontId="58" fillId="0" borderId="0" xfId="126" applyFont="1" applyFill="1" applyBorder="1" applyAlignment="1">
      <alignment vertical="center"/>
    </xf>
    <xf numFmtId="4" fontId="58" fillId="0" borderId="0" xfId="140" applyNumberFormat="1" applyFont="1" applyFill="1" applyAlignment="1">
      <alignment vertical="center"/>
      <protection/>
    </xf>
    <xf numFmtId="189" fontId="58" fillId="0" borderId="0" xfId="126" applyFont="1" applyFill="1" applyBorder="1" applyAlignment="1">
      <alignment horizontal="center" vertical="center"/>
    </xf>
    <xf numFmtId="0" fontId="62" fillId="0" borderId="41" xfId="140" applyFont="1" applyFill="1" applyBorder="1">
      <alignment/>
      <protection/>
    </xf>
    <xf numFmtId="0" fontId="58" fillId="0" borderId="41" xfId="140" applyFont="1" applyFill="1" applyBorder="1">
      <alignment/>
      <protection/>
    </xf>
    <xf numFmtId="4" fontId="58" fillId="0" borderId="0" xfId="140" applyNumberFormat="1" applyFont="1" applyFill="1" applyBorder="1">
      <alignment/>
      <protection/>
    </xf>
    <xf numFmtId="2" fontId="58" fillId="0" borderId="0" xfId="140" applyNumberFormat="1" applyFont="1" applyFill="1" applyBorder="1">
      <alignment/>
      <protection/>
    </xf>
    <xf numFmtId="2" fontId="58" fillId="0" borderId="0" xfId="140" applyNumberFormat="1" applyFont="1" applyFill="1" applyBorder="1" applyAlignment="1">
      <alignment/>
      <protection/>
    </xf>
    <xf numFmtId="4" fontId="58" fillId="0" borderId="0" xfId="140" applyNumberFormat="1" applyFont="1" applyFill="1">
      <alignment/>
      <protection/>
    </xf>
    <xf numFmtId="0" fontId="58" fillId="0" borderId="0" xfId="140" applyFont="1" applyFill="1" applyAlignment="1">
      <alignment horizontal="center"/>
      <protection/>
    </xf>
    <xf numFmtId="0" fontId="58" fillId="0" borderId="0" xfId="140" applyFont="1" applyFill="1" applyBorder="1" applyAlignment="1">
      <alignment horizontal="left"/>
      <protection/>
    </xf>
    <xf numFmtId="0" fontId="62" fillId="0" borderId="38" xfId="140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 vertical="center"/>
    </xf>
    <xf numFmtId="0" fontId="58" fillId="0" borderId="38" xfId="140" applyFont="1" applyFill="1" applyBorder="1">
      <alignment/>
      <protection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4" fontId="58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43" fontId="58" fillId="0" borderId="0" xfId="0" applyNumberFormat="1" applyFont="1" applyFill="1" applyBorder="1" applyAlignment="1">
      <alignment vertical="center"/>
    </xf>
    <xf numFmtId="0" fontId="62" fillId="0" borderId="0" xfId="140" applyFont="1" applyFill="1" applyBorder="1">
      <alignment/>
      <protection/>
    </xf>
    <xf numFmtId="0" fontId="62" fillId="0" borderId="0" xfId="0" applyFont="1" applyFill="1" applyAlignment="1">
      <alignment vertical="center"/>
    </xf>
    <xf numFmtId="43" fontId="58" fillId="0" borderId="0" xfId="122" applyFont="1" applyFill="1" applyBorder="1" applyAlignment="1">
      <alignment/>
    </xf>
    <xf numFmtId="190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43" fontId="58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horizontal="center"/>
    </xf>
    <xf numFmtId="0" fontId="62" fillId="0" borderId="0" xfId="140" applyFont="1" applyFill="1" applyAlignment="1">
      <alignment vertical="center"/>
      <protection/>
    </xf>
    <xf numFmtId="43" fontId="58" fillId="0" borderId="0" xfId="122" applyFont="1" applyBorder="1" applyAlignment="1">
      <alignment/>
    </xf>
    <xf numFmtId="0" fontId="58" fillId="0" borderId="0" xfId="140" applyFont="1" applyBorder="1">
      <alignment/>
      <protection/>
    </xf>
    <xf numFmtId="0" fontId="58" fillId="0" borderId="0" xfId="140" applyFont="1" applyAlignment="1">
      <alignment horizontal="center"/>
      <protection/>
    </xf>
    <xf numFmtId="0" fontId="58" fillId="0" borderId="0" xfId="140" applyFont="1" applyBorder="1" applyAlignment="1">
      <alignment horizontal="center"/>
      <protection/>
    </xf>
    <xf numFmtId="189" fontId="58" fillId="0" borderId="0" xfId="140" applyNumberFormat="1" applyFont="1" applyFill="1" applyBorder="1" applyAlignment="1">
      <alignment/>
      <protection/>
    </xf>
    <xf numFmtId="2" fontId="58" fillId="38" borderId="0" xfId="140" applyNumberFormat="1" applyFont="1" applyFill="1" applyBorder="1" applyAlignment="1">
      <alignment horizontal="center"/>
      <protection/>
    </xf>
    <xf numFmtId="0" fontId="68" fillId="0" borderId="39" xfId="140" applyFont="1" applyFill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center" vertical="center"/>
    </xf>
    <xf numFmtId="0" fontId="68" fillId="0" borderId="42" xfId="140" applyFont="1" applyFill="1" applyBorder="1" applyAlignment="1">
      <alignment horizontal="center" vertical="center"/>
      <protection/>
    </xf>
    <xf numFmtId="0" fontId="62" fillId="0" borderId="52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8" fillId="0" borderId="0" xfId="140" applyFont="1" applyFill="1" applyBorder="1" applyAlignment="1">
      <alignment vertical="center"/>
      <protection/>
    </xf>
    <xf numFmtId="0" fontId="68" fillId="0" borderId="0" xfId="140" applyFont="1" applyFill="1" applyBorder="1" applyAlignment="1">
      <alignment horizontal="left" vertical="center"/>
      <protection/>
    </xf>
    <xf numFmtId="0" fontId="62" fillId="0" borderId="3" xfId="140" applyFont="1" applyFill="1" applyBorder="1" applyAlignment="1">
      <alignment vertical="center"/>
      <protection/>
    </xf>
    <xf numFmtId="0" fontId="62" fillId="0" borderId="3" xfId="140" applyFont="1" applyFill="1" applyBorder="1" applyAlignment="1">
      <alignment horizontal="right" vertical="center"/>
      <protection/>
    </xf>
    <xf numFmtId="0" fontId="62" fillId="0" borderId="3" xfId="140" applyFont="1" applyFill="1" applyBorder="1" applyAlignment="1">
      <alignment horizontal="center" vertical="center"/>
      <protection/>
    </xf>
    <xf numFmtId="2" fontId="62" fillId="0" borderId="3" xfId="140" applyNumberFormat="1" applyFont="1" applyFill="1" applyBorder="1" applyAlignment="1">
      <alignment vertical="center"/>
      <protection/>
    </xf>
    <xf numFmtId="0" fontId="58" fillId="0" borderId="3" xfId="140" applyFont="1" applyFill="1" applyBorder="1" applyAlignment="1">
      <alignment horizontal="left" vertical="center"/>
      <protection/>
    </xf>
    <xf numFmtId="0" fontId="58" fillId="0" borderId="3" xfId="140" applyFont="1" applyFill="1" applyBorder="1" applyAlignment="1">
      <alignment vertical="center"/>
      <protection/>
    </xf>
    <xf numFmtId="189" fontId="58" fillId="0" borderId="3" xfId="140" applyNumberFormat="1" applyFont="1" applyFill="1" applyBorder="1" applyAlignment="1">
      <alignment vertical="center"/>
      <protection/>
    </xf>
    <xf numFmtId="189" fontId="58" fillId="0" borderId="3" xfId="122" applyNumberFormat="1" applyFont="1" applyFill="1" applyBorder="1" applyAlignment="1">
      <alignment horizontal="center" vertical="center"/>
    </xf>
    <xf numFmtId="0" fontId="58" fillId="0" borderId="3" xfId="140" applyFont="1" applyFill="1" applyBorder="1" applyAlignment="1">
      <alignment horizontal="center" vertical="center"/>
      <protection/>
    </xf>
    <xf numFmtId="2" fontId="58" fillId="0" borderId="3" xfId="140" applyNumberFormat="1" applyFont="1" applyFill="1" applyBorder="1" applyAlignment="1">
      <alignment horizontal="center" vertical="center"/>
      <protection/>
    </xf>
    <xf numFmtId="4" fontId="62" fillId="0" borderId="3" xfId="140" applyNumberFormat="1" applyFont="1" applyFill="1" applyBorder="1" applyAlignment="1">
      <alignment horizontal="center" vertical="center"/>
      <protection/>
    </xf>
    <xf numFmtId="0" fontId="58" fillId="0" borderId="41" xfId="140" applyFont="1" applyFill="1" applyBorder="1" applyAlignment="1">
      <alignment horizontal="left" vertical="center"/>
      <protection/>
    </xf>
    <xf numFmtId="4" fontId="58" fillId="0" borderId="44" xfId="140" applyNumberFormat="1" applyFont="1" applyFill="1" applyBorder="1" applyAlignment="1">
      <alignment vertical="center"/>
      <protection/>
    </xf>
    <xf numFmtId="0" fontId="58" fillId="0" borderId="3" xfId="0" applyFont="1" applyFill="1" applyBorder="1" applyAlignment="1">
      <alignment vertical="center"/>
    </xf>
    <xf numFmtId="0" fontId="62" fillId="0" borderId="3" xfId="140" applyFont="1" applyFill="1" applyBorder="1" applyAlignment="1">
      <alignment horizontal="left" vertical="center"/>
      <protection/>
    </xf>
    <xf numFmtId="189" fontId="62" fillId="0" borderId="41" xfId="140" applyNumberFormat="1" applyFont="1" applyFill="1" applyBorder="1" applyAlignment="1">
      <alignment vertical="center"/>
      <protection/>
    </xf>
    <xf numFmtId="0" fontId="67" fillId="0" borderId="41" xfId="140" applyFont="1" applyFill="1" applyBorder="1" applyAlignment="1">
      <alignment vertical="center"/>
      <protection/>
    </xf>
    <xf numFmtId="0" fontId="58" fillId="0" borderId="41" xfId="0" applyFont="1" applyFill="1" applyBorder="1" applyAlignment="1">
      <alignment vertical="center"/>
    </xf>
    <xf numFmtId="2" fontId="58" fillId="0" borderId="44" xfId="122" applyNumberFormat="1" applyFont="1" applyFill="1" applyBorder="1" applyAlignment="1">
      <alignment horizontal="center" vertical="center"/>
    </xf>
    <xf numFmtId="4" fontId="62" fillId="0" borderId="3" xfId="128" applyNumberFormat="1" applyFont="1" applyFill="1" applyBorder="1" applyAlignment="1">
      <alignment vertical="center"/>
    </xf>
    <xf numFmtId="0" fontId="58" fillId="0" borderId="3" xfId="140" applyFont="1" applyFill="1" applyBorder="1">
      <alignment/>
      <protection/>
    </xf>
    <xf numFmtId="0" fontId="62" fillId="0" borderId="3" xfId="140" applyFont="1" applyFill="1" applyBorder="1" applyAlignment="1">
      <alignment horizontal="right"/>
      <protection/>
    </xf>
    <xf numFmtId="0" fontId="62" fillId="0" borderId="3" xfId="140" applyFont="1" applyFill="1" applyBorder="1" applyAlignment="1">
      <alignment horizontal="center"/>
      <protection/>
    </xf>
    <xf numFmtId="2" fontId="62" fillId="0" borderId="3" xfId="140" applyNumberFormat="1" applyFont="1" applyFill="1" applyBorder="1">
      <alignment/>
      <protection/>
    </xf>
    <xf numFmtId="0" fontId="62" fillId="0" borderId="3" xfId="0" applyFont="1" applyFill="1" applyBorder="1" applyAlignment="1">
      <alignment horizontal="center"/>
    </xf>
    <xf numFmtId="0" fontId="62" fillId="0" borderId="54" xfId="140" applyFont="1" applyFill="1" applyBorder="1">
      <alignment/>
      <protection/>
    </xf>
    <xf numFmtId="0" fontId="62" fillId="0" borderId="41" xfId="0" applyFont="1" applyFill="1" applyBorder="1" applyAlignment="1">
      <alignment/>
    </xf>
    <xf numFmtId="0" fontId="62" fillId="0" borderId="41" xfId="0" applyFont="1" applyFill="1" applyBorder="1" applyAlignment="1">
      <alignment horizontal="center"/>
    </xf>
    <xf numFmtId="0" fontId="62" fillId="0" borderId="58" xfId="140" applyFont="1" applyFill="1" applyBorder="1">
      <alignment/>
      <protection/>
    </xf>
    <xf numFmtId="0" fontId="62" fillId="0" borderId="44" xfId="140" applyFont="1" applyFill="1" applyBorder="1">
      <alignment/>
      <protection/>
    </xf>
    <xf numFmtId="0" fontId="62" fillId="0" borderId="44" xfId="0" applyFont="1" applyFill="1" applyBorder="1" applyAlignment="1">
      <alignment/>
    </xf>
    <xf numFmtId="0" fontId="62" fillId="0" borderId="44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" xfId="0" applyFont="1" applyBorder="1" applyAlignment="1">
      <alignment/>
    </xf>
    <xf numFmtId="0" fontId="58" fillId="0" borderId="3" xfId="0" applyFont="1" applyBorder="1" applyAlignment="1">
      <alignment horizontal="center"/>
    </xf>
    <xf numFmtId="43" fontId="58" fillId="0" borderId="3" xfId="122" applyFont="1" applyBorder="1" applyAlignment="1">
      <alignment/>
    </xf>
    <xf numFmtId="0" fontId="62" fillId="0" borderId="3" xfId="0" applyFont="1" applyBorder="1" applyAlignment="1">
      <alignment horizontal="right"/>
    </xf>
    <xf numFmtId="0" fontId="67" fillId="0" borderId="54" xfId="140" applyFont="1" applyBorder="1">
      <alignment/>
      <protection/>
    </xf>
    <xf numFmtId="0" fontId="67" fillId="0" borderId="41" xfId="140" applyFont="1" applyBorder="1">
      <alignment/>
      <protection/>
    </xf>
    <xf numFmtId="0" fontId="58" fillId="0" borderId="41" xfId="140" applyFont="1" applyBorder="1">
      <alignment/>
      <protection/>
    </xf>
    <xf numFmtId="0" fontId="58" fillId="0" borderId="38" xfId="0" applyFont="1" applyFill="1" applyBorder="1" applyAlignment="1">
      <alignment vertical="center"/>
    </xf>
    <xf numFmtId="0" fontId="58" fillId="0" borderId="58" xfId="140" applyFont="1" applyBorder="1">
      <alignment/>
      <protection/>
    </xf>
    <xf numFmtId="0" fontId="58" fillId="0" borderId="44" xfId="140" applyFont="1" applyBorder="1">
      <alignment/>
      <protection/>
    </xf>
    <xf numFmtId="0" fontId="58" fillId="0" borderId="44" xfId="140" applyFont="1" applyBorder="1" applyAlignment="1">
      <alignment horizontal="right"/>
      <protection/>
    </xf>
    <xf numFmtId="0" fontId="58" fillId="0" borderId="44" xfId="140" applyFont="1" applyBorder="1" applyAlignment="1">
      <alignment horizontal="center"/>
      <protection/>
    </xf>
    <xf numFmtId="0" fontId="62" fillId="0" borderId="52" xfId="140" applyFont="1" applyBorder="1">
      <alignment/>
      <protection/>
    </xf>
    <xf numFmtId="0" fontId="62" fillId="0" borderId="3" xfId="140" applyFont="1" applyBorder="1">
      <alignment/>
      <protection/>
    </xf>
    <xf numFmtId="0" fontId="62" fillId="0" borderId="3" xfId="140" applyFont="1" applyBorder="1" applyAlignment="1">
      <alignment horizontal="right"/>
      <protection/>
    </xf>
    <xf numFmtId="0" fontId="62" fillId="0" borderId="3" xfId="140" applyFont="1" applyBorder="1" applyAlignment="1">
      <alignment horizontal="center"/>
      <protection/>
    </xf>
    <xf numFmtId="0" fontId="69" fillId="0" borderId="53" xfId="0" applyFont="1" applyFill="1" applyBorder="1" applyAlignment="1">
      <alignment horizontal="center" vertical="center"/>
    </xf>
    <xf numFmtId="0" fontId="68" fillId="0" borderId="53" xfId="140" applyFont="1" applyFill="1" applyBorder="1" applyAlignment="1">
      <alignment horizontal="center" vertical="center"/>
      <protection/>
    </xf>
    <xf numFmtId="4" fontId="68" fillId="0" borderId="53" xfId="140" applyNumberFormat="1" applyFont="1" applyFill="1" applyBorder="1" applyAlignment="1">
      <alignment horizontal="center" vertical="center"/>
      <protection/>
    </xf>
    <xf numFmtId="0" fontId="68" fillId="0" borderId="45" xfId="140" applyFont="1" applyFill="1" applyBorder="1" applyAlignment="1">
      <alignment horizontal="center" vertical="center"/>
      <protection/>
    </xf>
    <xf numFmtId="0" fontId="68" fillId="0" borderId="42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/>
    </xf>
    <xf numFmtId="43" fontId="68" fillId="0" borderId="42" xfId="122" applyFont="1" applyBorder="1" applyAlignment="1">
      <alignment/>
    </xf>
    <xf numFmtId="43" fontId="68" fillId="0" borderId="39" xfId="122" applyFont="1" applyBorder="1" applyAlignment="1">
      <alignment/>
    </xf>
    <xf numFmtId="0" fontId="67" fillId="0" borderId="3" xfId="140" applyFont="1" applyFill="1" applyBorder="1" applyAlignment="1">
      <alignment vertical="center"/>
      <protection/>
    </xf>
    <xf numFmtId="0" fontId="62" fillId="0" borderId="53" xfId="140" applyFont="1" applyFill="1" applyBorder="1" applyAlignment="1">
      <alignment horizontal="center" vertical="center"/>
      <protection/>
    </xf>
    <xf numFmtId="49" fontId="58" fillId="0" borderId="0" xfId="140" applyNumberFormat="1" applyFont="1" applyFill="1" applyBorder="1" applyAlignment="1">
      <alignment horizontal="center"/>
      <protection/>
    </xf>
    <xf numFmtId="0" fontId="58" fillId="0" borderId="0" xfId="140" applyFont="1" applyFill="1" applyBorder="1" applyAlignment="1">
      <alignment horizontal="right"/>
      <protection/>
    </xf>
    <xf numFmtId="0" fontId="58" fillId="0" borderId="0" xfId="140" applyFont="1" applyFill="1" applyBorder="1" applyAlignment="1">
      <alignment/>
      <protection/>
    </xf>
    <xf numFmtId="43" fontId="58" fillId="0" borderId="0" xfId="122" applyFont="1" applyFill="1" applyBorder="1" applyAlignment="1">
      <alignment/>
    </xf>
    <xf numFmtId="4" fontId="62" fillId="0" borderId="44" xfId="0" applyNumberFormat="1" applyFont="1" applyFill="1" applyBorder="1" applyAlignment="1">
      <alignment/>
    </xf>
    <xf numFmtId="4" fontId="69" fillId="0" borderId="45" xfId="0" applyNumberFormat="1" applyFont="1" applyFill="1" applyBorder="1" applyAlignment="1">
      <alignment horizontal="center"/>
    </xf>
    <xf numFmtId="43" fontId="62" fillId="0" borderId="0" xfId="122" applyFont="1" applyFill="1" applyBorder="1" applyAlignment="1">
      <alignment horizontal="center"/>
    </xf>
    <xf numFmtId="4" fontId="69" fillId="0" borderId="53" xfId="0" applyNumberFormat="1" applyFont="1" applyFill="1" applyBorder="1" applyAlignment="1">
      <alignment horizontal="center"/>
    </xf>
    <xf numFmtId="0" fontId="62" fillId="0" borderId="38" xfId="0" applyFont="1" applyBorder="1" applyAlignment="1">
      <alignment/>
    </xf>
    <xf numFmtId="0" fontId="62" fillId="0" borderId="0" xfId="0" applyFont="1" applyBorder="1" applyAlignment="1">
      <alignment/>
    </xf>
    <xf numFmtId="0" fontId="68" fillId="0" borderId="39" xfId="140" applyFont="1" applyFill="1" applyBorder="1">
      <alignment/>
      <protection/>
    </xf>
    <xf numFmtId="4" fontId="58" fillId="0" borderId="0" xfId="140" applyNumberFormat="1" applyFont="1" applyBorder="1" applyAlignment="1">
      <alignment/>
      <protection/>
    </xf>
    <xf numFmtId="0" fontId="56" fillId="0" borderId="0" xfId="152" applyNumberFormat="1" applyFont="1" applyFill="1" applyBorder="1" applyAlignment="1">
      <alignment horizontal="left" vertical="center"/>
      <protection/>
    </xf>
    <xf numFmtId="0" fontId="52" fillId="0" borderId="0" xfId="152" applyNumberFormat="1" applyFont="1" applyFill="1" applyAlignment="1">
      <alignment vertical="center"/>
      <protection/>
    </xf>
    <xf numFmtId="43" fontId="52" fillId="0" borderId="0" xfId="62" applyFont="1" applyFill="1" applyAlignment="1">
      <alignment horizontal="center" vertical="center"/>
    </xf>
    <xf numFmtId="43" fontId="52" fillId="0" borderId="0" xfId="62" applyFont="1" applyFill="1" applyAlignment="1">
      <alignment vertical="center"/>
    </xf>
    <xf numFmtId="43" fontId="52" fillId="0" borderId="0" xfId="62" applyFont="1" applyFill="1" applyBorder="1" applyAlignment="1">
      <alignment horizontal="center" vertical="center"/>
    </xf>
    <xf numFmtId="43" fontId="52" fillId="0" borderId="0" xfId="62" applyFont="1" applyFill="1" applyBorder="1" applyAlignment="1">
      <alignment horizontal="right" vertical="center"/>
    </xf>
    <xf numFmtId="0" fontId="52" fillId="0" borderId="0" xfId="152" applyNumberFormat="1" applyFont="1" applyFill="1" applyBorder="1" applyAlignment="1">
      <alignment horizontal="left" vertical="center"/>
      <protection/>
    </xf>
    <xf numFmtId="43" fontId="52" fillId="0" borderId="0" xfId="62" applyFont="1" applyFill="1" applyAlignment="1">
      <alignment horizontal="left" vertical="center"/>
    </xf>
    <xf numFmtId="43" fontId="56" fillId="0" borderId="0" xfId="62" applyFont="1" applyFill="1" applyBorder="1" applyAlignment="1">
      <alignment horizontal="center" vertical="center"/>
    </xf>
    <xf numFmtId="43" fontId="56" fillId="0" borderId="0" xfId="62" applyFont="1" applyFill="1" applyBorder="1" applyAlignment="1">
      <alignment horizontal="right" vertical="center"/>
    </xf>
    <xf numFmtId="0" fontId="52" fillId="0" borderId="0" xfId="152" applyNumberFormat="1" applyFont="1" applyFill="1" applyAlignment="1">
      <alignment horizontal="left" vertical="center"/>
      <protection/>
    </xf>
    <xf numFmtId="43" fontId="52" fillId="0" borderId="0" xfId="62" applyFont="1" applyFill="1" applyAlignment="1">
      <alignment horizontal="right" vertical="center"/>
    </xf>
    <xf numFmtId="43" fontId="52" fillId="0" borderId="0" xfId="62" applyFont="1" applyFill="1" applyAlignment="1" applyProtection="1">
      <alignment horizontal="center" vertical="center"/>
      <protection/>
    </xf>
    <xf numFmtId="43" fontId="121" fillId="0" borderId="0" xfId="62" applyFont="1" applyFill="1" applyAlignment="1">
      <alignment horizontal="right" vertical="center"/>
    </xf>
    <xf numFmtId="43" fontId="121" fillId="0" borderId="0" xfId="62" applyFont="1" applyFill="1" applyAlignment="1">
      <alignment horizontal="center" vertical="center"/>
    </xf>
    <xf numFmtId="43" fontId="121" fillId="0" borderId="0" xfId="62" applyFont="1" applyFill="1" applyAlignment="1">
      <alignment vertical="center"/>
    </xf>
    <xf numFmtId="43" fontId="121" fillId="0" borderId="0" xfId="62" applyFont="1" applyFill="1" applyBorder="1" applyAlignment="1">
      <alignment horizontal="center" vertical="center"/>
    </xf>
    <xf numFmtId="43" fontId="58" fillId="0" borderId="0" xfId="122" applyFont="1" applyFill="1" applyBorder="1" applyAlignment="1">
      <alignment horizontal="center"/>
    </xf>
    <xf numFmtId="0" fontId="71" fillId="0" borderId="41" xfId="140" applyFont="1" applyFill="1" applyBorder="1" applyAlignment="1">
      <alignment vertical="center"/>
      <protection/>
    </xf>
    <xf numFmtId="43" fontId="62" fillId="0" borderId="0" xfId="122" applyFont="1" applyFill="1" applyBorder="1" applyAlignment="1">
      <alignment vertical="center"/>
    </xf>
    <xf numFmtId="43" fontId="62" fillId="0" borderId="38" xfId="122" applyFont="1" applyFill="1" applyBorder="1" applyAlignment="1">
      <alignment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vertical="center"/>
    </xf>
    <xf numFmtId="0" fontId="62" fillId="0" borderId="3" xfId="0" applyFont="1" applyFill="1" applyBorder="1" applyAlignment="1">
      <alignment vertical="center"/>
    </xf>
    <xf numFmtId="0" fontId="62" fillId="0" borderId="53" xfId="0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/>
    </xf>
    <xf numFmtId="4" fontId="58" fillId="0" borderId="0" xfId="0" applyNumberFormat="1" applyFont="1" applyFill="1" applyBorder="1" applyAlignment="1">
      <alignment/>
    </xf>
    <xf numFmtId="4" fontId="62" fillId="0" borderId="44" xfId="0" applyNumberFormat="1" applyFont="1" applyFill="1" applyBorder="1" applyAlignment="1">
      <alignment/>
    </xf>
    <xf numFmtId="4" fontId="62" fillId="0" borderId="3" xfId="140" applyNumberFormat="1" applyFont="1" applyFill="1" applyBorder="1">
      <alignment/>
      <protection/>
    </xf>
    <xf numFmtId="43" fontId="58" fillId="0" borderId="44" xfId="122" applyFont="1" applyBorder="1" applyAlignment="1">
      <alignment horizontal="center"/>
    </xf>
    <xf numFmtId="43" fontId="62" fillId="0" borderId="3" xfId="122" applyFont="1" applyBorder="1" applyAlignment="1">
      <alignment horizontal="center"/>
    </xf>
    <xf numFmtId="0" fontId="58" fillId="0" borderId="0" xfId="88" applyFont="1" applyFill="1" applyProtection="1">
      <alignment/>
      <protection hidden="1"/>
    </xf>
    <xf numFmtId="0" fontId="58" fillId="0" borderId="0" xfId="88" applyFont="1" applyFill="1" applyAlignment="1" applyProtection="1">
      <alignment/>
      <protection hidden="1"/>
    </xf>
    <xf numFmtId="0" fontId="58" fillId="0" borderId="0" xfId="88" applyFont="1" applyFill="1" applyAlignment="1" applyProtection="1">
      <alignment horizontal="center"/>
      <protection hidden="1"/>
    </xf>
    <xf numFmtId="0" fontId="58" fillId="0" borderId="0" xfId="143" applyFont="1" applyFill="1" applyProtection="1">
      <alignment/>
      <protection hidden="1"/>
    </xf>
    <xf numFmtId="0" fontId="58" fillId="0" borderId="62" xfId="0" applyFont="1" applyBorder="1" applyAlignment="1">
      <alignment horizontal="center"/>
    </xf>
    <xf numFmtId="0" fontId="58" fillId="0" borderId="63" xfId="0" applyFont="1" applyBorder="1" applyAlignment="1">
      <alignment/>
    </xf>
    <xf numFmtId="0" fontId="58" fillId="0" borderId="63" xfId="0" applyFont="1" applyBorder="1" applyAlignment="1">
      <alignment horizontal="center"/>
    </xf>
    <xf numFmtId="43" fontId="58" fillId="0" borderId="63" xfId="122" applyFont="1" applyBorder="1" applyAlignment="1">
      <alignment/>
    </xf>
    <xf numFmtId="0" fontId="58" fillId="0" borderId="64" xfId="0" applyFont="1" applyBorder="1" applyAlignment="1">
      <alignment/>
    </xf>
    <xf numFmtId="0" fontId="58" fillId="0" borderId="65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0" xfId="0" applyFont="1" applyBorder="1" applyAlignment="1">
      <alignment horizontal="center"/>
    </xf>
    <xf numFmtId="43" fontId="58" fillId="0" borderId="20" xfId="122" applyFont="1" applyBorder="1" applyAlignment="1">
      <alignment horizontal="center"/>
    </xf>
    <xf numFmtId="208" fontId="122" fillId="0" borderId="20" xfId="122" applyNumberFormat="1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7" xfId="0" applyFont="1" applyBorder="1" applyAlignment="1">
      <alignment/>
    </xf>
    <xf numFmtId="0" fontId="58" fillId="0" borderId="68" xfId="0" applyFont="1" applyBorder="1" applyAlignment="1">
      <alignment/>
    </xf>
    <xf numFmtId="0" fontId="58" fillId="0" borderId="68" xfId="0" applyFont="1" applyBorder="1" applyAlignment="1">
      <alignment horizontal="center"/>
    </xf>
    <xf numFmtId="43" fontId="58" fillId="0" borderId="68" xfId="122" applyFont="1" applyBorder="1" applyAlignment="1">
      <alignment/>
    </xf>
    <xf numFmtId="43" fontId="122" fillId="0" borderId="68" xfId="122" applyFont="1" applyBorder="1" applyAlignment="1">
      <alignment horizontal="center"/>
    </xf>
    <xf numFmtId="0" fontId="58" fillId="0" borderId="69" xfId="0" applyFont="1" applyBorder="1" applyAlignment="1">
      <alignment horizontal="center"/>
    </xf>
    <xf numFmtId="2" fontId="58" fillId="0" borderId="0" xfId="140" applyNumberFormat="1" applyFont="1" applyFill="1" applyBorder="1" applyAlignment="1">
      <alignment horizontal="center"/>
      <protection/>
    </xf>
    <xf numFmtId="0" fontId="58" fillId="0" borderId="0" xfId="140" applyFont="1" applyFill="1" applyBorder="1" applyAlignment="1">
      <alignment horizontal="center"/>
      <protection/>
    </xf>
    <xf numFmtId="0" fontId="58" fillId="0" borderId="0" xfId="140" applyFont="1" applyFill="1" applyBorder="1" applyAlignment="1">
      <alignment horizontal="left" vertical="center"/>
      <protection/>
    </xf>
    <xf numFmtId="4" fontId="62" fillId="0" borderId="44" xfId="0" applyNumberFormat="1" applyFont="1" applyFill="1" applyBorder="1" applyAlignment="1">
      <alignment horizontal="center"/>
    </xf>
    <xf numFmtId="0" fontId="62" fillId="0" borderId="54" xfId="0" applyFont="1" applyFill="1" applyBorder="1" applyAlignment="1">
      <alignment vertical="center"/>
    </xf>
    <xf numFmtId="0" fontId="62" fillId="0" borderId="41" xfId="0" applyFont="1" applyFill="1" applyBorder="1" applyAlignment="1">
      <alignment vertical="center"/>
    </xf>
    <xf numFmtId="0" fontId="69" fillId="0" borderId="42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39" xfId="153" applyNumberFormat="1" applyFont="1" applyFill="1" applyBorder="1" applyAlignment="1">
      <alignment vertical="center"/>
      <protection/>
    </xf>
    <xf numFmtId="0" fontId="68" fillId="0" borderId="39" xfId="153" applyNumberFormat="1" applyFont="1" applyFill="1" applyBorder="1" applyAlignment="1">
      <alignment horizontal="center" vertical="center"/>
      <protection/>
    </xf>
    <xf numFmtId="0" fontId="62" fillId="0" borderId="38" xfId="0" applyFont="1" applyFill="1" applyBorder="1" applyAlignment="1">
      <alignment vertical="center"/>
    </xf>
    <xf numFmtId="0" fontId="69" fillId="0" borderId="39" xfId="0" applyFont="1" applyFill="1" applyBorder="1" applyAlignment="1">
      <alignment horizontal="center" vertical="center"/>
    </xf>
    <xf numFmtId="4" fontId="68" fillId="0" borderId="39" xfId="140" applyNumberFormat="1" applyFont="1" applyFill="1" applyBorder="1" applyAlignment="1">
      <alignment horizontal="center" vertical="center"/>
      <protection/>
    </xf>
    <xf numFmtId="2" fontId="58" fillId="0" borderId="39" xfId="140" applyNumberFormat="1" applyFont="1" applyFill="1" applyBorder="1" applyAlignment="1">
      <alignment horizontal="left" vertical="center"/>
      <protection/>
    </xf>
    <xf numFmtId="4" fontId="58" fillId="0" borderId="39" xfId="140" applyNumberFormat="1" applyFont="1" applyFill="1" applyBorder="1" applyAlignment="1">
      <alignment horizontal="left" vertical="center"/>
      <protection/>
    </xf>
    <xf numFmtId="0" fontId="58" fillId="0" borderId="39" xfId="140" applyFont="1" applyFill="1" applyBorder="1" applyAlignment="1">
      <alignment horizontal="left" vertical="center"/>
      <protection/>
    </xf>
    <xf numFmtId="0" fontId="58" fillId="0" borderId="45" xfId="140" applyFont="1" applyFill="1" applyBorder="1" applyAlignment="1">
      <alignment horizontal="left" vertical="center"/>
      <protection/>
    </xf>
    <xf numFmtId="0" fontId="62" fillId="0" borderId="53" xfId="140" applyFont="1" applyFill="1" applyBorder="1" applyAlignment="1">
      <alignment horizontal="left" vertical="center"/>
      <protection/>
    </xf>
    <xf numFmtId="0" fontId="58" fillId="0" borderId="39" xfId="140" applyFont="1" applyFill="1" applyBorder="1" applyAlignment="1">
      <alignment horizontal="center" vertical="center"/>
      <protection/>
    </xf>
    <xf numFmtId="0" fontId="68" fillId="0" borderId="42" xfId="140" applyFont="1" applyFill="1" applyBorder="1">
      <alignment/>
      <protection/>
    </xf>
    <xf numFmtId="0" fontId="58" fillId="0" borderId="39" xfId="140" applyFont="1" applyFill="1" applyBorder="1" applyAlignment="1">
      <alignment horizontal="center"/>
      <protection/>
    </xf>
    <xf numFmtId="0" fontId="62" fillId="0" borderId="53" xfId="140" applyFont="1" applyFill="1" applyBorder="1" applyAlignment="1">
      <alignment horizontal="center"/>
      <protection/>
    </xf>
    <xf numFmtId="0" fontId="68" fillId="0" borderId="39" xfId="0" applyFont="1" applyFill="1" applyBorder="1" applyAlignment="1">
      <alignment/>
    </xf>
    <xf numFmtId="0" fontId="68" fillId="0" borderId="39" xfId="0" applyFont="1" applyFill="1" applyBorder="1" applyAlignment="1">
      <alignment horizontal="center"/>
    </xf>
    <xf numFmtId="4" fontId="68" fillId="0" borderId="39" xfId="0" applyNumberFormat="1" applyFont="1" applyFill="1" applyBorder="1" applyAlignment="1">
      <alignment horizontal="center"/>
    </xf>
    <xf numFmtId="4" fontId="69" fillId="0" borderId="39" xfId="0" applyNumberFormat="1" applyFont="1" applyFill="1" applyBorder="1" applyAlignment="1">
      <alignment horizontal="center"/>
    </xf>
    <xf numFmtId="0" fontId="62" fillId="0" borderId="38" xfId="140" applyFont="1" applyFill="1" applyBorder="1">
      <alignment/>
      <protection/>
    </xf>
    <xf numFmtId="4" fontId="69" fillId="0" borderId="39" xfId="0" applyNumberFormat="1" applyFont="1" applyFill="1" applyBorder="1" applyAlignment="1">
      <alignment/>
    </xf>
    <xf numFmtId="0" fontId="68" fillId="0" borderId="45" xfId="0" applyFont="1" applyFill="1" applyBorder="1" applyAlignment="1">
      <alignment horizontal="center" vertical="center"/>
    </xf>
    <xf numFmtId="0" fontId="56" fillId="0" borderId="52" xfId="151" applyFont="1" applyFill="1" applyBorder="1" applyAlignment="1">
      <alignment horizontal="center" vertical="center"/>
      <protection/>
    </xf>
    <xf numFmtId="0" fontId="56" fillId="0" borderId="3" xfId="151" applyFont="1" applyFill="1" applyBorder="1" applyAlignment="1">
      <alignment vertical="center"/>
      <protection/>
    </xf>
    <xf numFmtId="0" fontId="121" fillId="38" borderId="53" xfId="151" applyFont="1" applyFill="1" applyBorder="1" applyAlignment="1">
      <alignment horizontal="center" vertical="center"/>
      <protection/>
    </xf>
    <xf numFmtId="0" fontId="123" fillId="0" borderId="0" xfId="151" applyFont="1" applyAlignment="1">
      <alignment vertical="center"/>
      <protection/>
    </xf>
    <xf numFmtId="0" fontId="123" fillId="0" borderId="0" xfId="151" applyFont="1" applyAlignment="1">
      <alignment horizontal="center" vertical="center"/>
      <protection/>
    </xf>
    <xf numFmtId="0" fontId="124" fillId="0" borderId="0" xfId="151" applyFont="1" applyAlignment="1">
      <alignment vertical="center"/>
      <protection/>
    </xf>
    <xf numFmtId="0" fontId="123" fillId="0" borderId="0" xfId="151" applyFont="1" applyAlignment="1">
      <alignment horizontal="right" vertical="center"/>
      <protection/>
    </xf>
    <xf numFmtId="0" fontId="52" fillId="0" borderId="0" xfId="151" applyFont="1" applyFill="1" applyAlignment="1">
      <alignment horizontal="center" vertical="center"/>
      <protection/>
    </xf>
    <xf numFmtId="43" fontId="52" fillId="0" borderId="0" xfId="133" applyFont="1" applyFill="1" applyAlignment="1">
      <alignment horizontal="center" vertical="center"/>
    </xf>
    <xf numFmtId="43" fontId="52" fillId="0" borderId="0" xfId="151" applyNumberFormat="1" applyFont="1" applyFill="1" applyAlignment="1">
      <alignment vertical="center"/>
      <protection/>
    </xf>
    <xf numFmtId="43" fontId="124" fillId="0" borderId="0" xfId="151" applyNumberFormat="1" applyFont="1" applyFill="1" applyAlignment="1">
      <alignment vertical="center"/>
      <protection/>
    </xf>
    <xf numFmtId="49" fontId="123" fillId="0" borderId="0" xfId="151" applyNumberFormat="1" applyFont="1" applyAlignment="1">
      <alignment horizontal="center" vertical="center"/>
      <protection/>
    </xf>
    <xf numFmtId="43" fontId="52" fillId="0" borderId="0" xfId="151" applyNumberFormat="1" applyFont="1" applyFill="1" applyAlignment="1">
      <alignment horizontal="center" vertical="center"/>
      <protection/>
    </xf>
    <xf numFmtId="0" fontId="52" fillId="0" borderId="0" xfId="151" applyFont="1" applyFill="1" applyAlignment="1">
      <alignment vertical="center"/>
      <protection/>
    </xf>
    <xf numFmtId="0" fontId="52" fillId="0" borderId="0" xfId="151" applyFont="1" applyFill="1" applyAlignment="1">
      <alignment horizontal="left" vertical="center"/>
      <protection/>
    </xf>
    <xf numFmtId="43" fontId="52" fillId="0" borderId="0" xfId="151" applyNumberFormat="1" applyFont="1" applyFill="1" applyAlignment="1">
      <alignment horizontal="right" vertical="center"/>
      <protection/>
    </xf>
    <xf numFmtId="71" fontId="52" fillId="0" borderId="0" xfId="143" applyNumberFormat="1" applyFont="1" applyFill="1" applyBorder="1" applyAlignment="1" applyProtection="1">
      <alignment horizontal="center" vertical="center"/>
      <protection/>
    </xf>
    <xf numFmtId="0" fontId="52" fillId="0" borderId="0" xfId="149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6" fillId="0" borderId="0" xfId="149" applyFont="1" applyFill="1" applyBorder="1" applyAlignment="1" applyProtection="1">
      <alignment vertical="center"/>
      <protection/>
    </xf>
    <xf numFmtId="0" fontId="56" fillId="0" borderId="0" xfId="143" applyFont="1" applyFill="1" applyBorder="1" applyAlignment="1" applyProtection="1">
      <alignment horizontal="right" vertical="center"/>
      <protection/>
    </xf>
    <xf numFmtId="0" fontId="56" fillId="0" borderId="0" xfId="149" applyFont="1" applyFill="1" applyBorder="1" applyAlignment="1" applyProtection="1">
      <alignment horizontal="center" vertical="center"/>
      <protection/>
    </xf>
    <xf numFmtId="43" fontId="56" fillId="0" borderId="0" xfId="122" applyFont="1" applyFill="1" applyBorder="1" applyAlignment="1" applyProtection="1">
      <alignment horizontal="center" vertical="center"/>
      <protection locked="0"/>
    </xf>
    <xf numFmtId="0" fontId="56" fillId="0" borderId="0" xfId="149" applyFont="1" applyFill="1" applyBorder="1" applyAlignment="1" applyProtection="1">
      <alignment horizontal="right" vertical="center"/>
      <protection/>
    </xf>
    <xf numFmtId="0" fontId="56" fillId="0" borderId="0" xfId="143" applyFont="1" applyFill="1" applyBorder="1" applyAlignment="1" applyProtection="1">
      <alignment vertical="center"/>
      <protection/>
    </xf>
    <xf numFmtId="0" fontId="56" fillId="0" borderId="0" xfId="143" applyFont="1" applyFill="1" applyBorder="1" applyAlignment="1" applyProtection="1">
      <alignment horizontal="left" vertical="center"/>
      <protection locked="0"/>
    </xf>
    <xf numFmtId="49" fontId="56" fillId="0" borderId="0" xfId="143" applyNumberFormat="1" applyFont="1" applyFill="1" applyBorder="1" applyAlignment="1" applyProtection="1">
      <alignment horizontal="center" vertical="center"/>
      <protection locked="0"/>
    </xf>
    <xf numFmtId="192" fontId="56" fillId="0" borderId="0" xfId="143" applyNumberFormat="1" applyFont="1" applyFill="1" applyBorder="1" applyAlignment="1" applyProtection="1">
      <alignment horizontal="left" vertical="center"/>
      <protection locked="0"/>
    </xf>
    <xf numFmtId="0" fontId="62" fillId="0" borderId="3" xfId="153" applyFont="1" applyFill="1" applyBorder="1" applyAlignment="1">
      <alignment horizontal="left" vertical="center"/>
      <protection/>
    </xf>
    <xf numFmtId="0" fontId="62" fillId="0" borderId="3" xfId="153" applyFont="1" applyFill="1" applyBorder="1" applyAlignment="1">
      <alignment horizontal="center" vertical="center"/>
      <protection/>
    </xf>
    <xf numFmtId="15" fontId="62" fillId="0" borderId="3" xfId="153" applyNumberFormat="1" applyFont="1" applyFill="1" applyBorder="1" applyAlignment="1">
      <alignment vertical="center"/>
      <protection/>
    </xf>
    <xf numFmtId="0" fontId="62" fillId="0" borderId="3" xfId="0" applyFont="1" applyFill="1" applyBorder="1" applyAlignment="1" quotePrefix="1">
      <alignment horizontal="center" vertical="center"/>
    </xf>
    <xf numFmtId="2" fontId="62" fillId="0" borderId="3" xfId="0" applyNumberFormat="1" applyFont="1" applyFill="1" applyBorder="1" applyAlignment="1">
      <alignment horizontal="center" vertical="center"/>
    </xf>
    <xf numFmtId="43" fontId="58" fillId="0" borderId="0" xfId="140" applyNumberFormat="1" applyFont="1" applyFill="1" applyBorder="1" applyAlignment="1">
      <alignment horizontal="center" vertical="center"/>
      <protection/>
    </xf>
    <xf numFmtId="43" fontId="62" fillId="38" borderId="52" xfId="122" applyFont="1" applyFill="1" applyBorder="1" applyAlignment="1">
      <alignment vertical="center"/>
    </xf>
    <xf numFmtId="208" fontId="58" fillId="0" borderId="0" xfId="122" applyNumberFormat="1" applyFont="1" applyFill="1" applyBorder="1" applyAlignment="1">
      <alignment/>
    </xf>
    <xf numFmtId="43" fontId="58" fillId="0" borderId="0" xfId="122" applyFont="1" applyBorder="1" applyAlignment="1">
      <alignment/>
    </xf>
    <xf numFmtId="0" fontId="8" fillId="0" borderId="0" xfId="0" applyFont="1" applyFill="1" applyAlignment="1">
      <alignment vertical="top"/>
    </xf>
    <xf numFmtId="71" fontId="52" fillId="0" borderId="0" xfId="143" applyNumberFormat="1" applyFont="1" applyFill="1" applyBorder="1" applyAlignment="1" applyProtection="1">
      <alignment horizontal="center" vertical="center"/>
      <protection/>
    </xf>
    <xf numFmtId="0" fontId="55" fillId="0" borderId="0" xfId="149" applyFont="1" applyFill="1" applyBorder="1" applyAlignment="1" applyProtection="1">
      <alignment horizontal="center" vertical="center"/>
      <protection/>
    </xf>
    <xf numFmtId="0" fontId="52" fillId="0" borderId="0" xfId="149" applyFont="1" applyFill="1" applyBorder="1" applyAlignment="1" applyProtection="1">
      <alignment horizontal="center" vertical="center"/>
      <protection/>
    </xf>
    <xf numFmtId="191" fontId="52" fillId="0" borderId="0" xfId="143" applyNumberFormat="1" applyFont="1" applyFill="1" applyBorder="1" applyAlignment="1" applyProtection="1">
      <alignment horizontal="center" vertical="center"/>
      <protection/>
    </xf>
    <xf numFmtId="0" fontId="52" fillId="0" borderId="0" xfId="143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188" fontId="6" fillId="0" borderId="2" xfId="0" applyNumberFormat="1" applyFont="1" applyFill="1" applyBorder="1" applyAlignment="1">
      <alignment horizontal="right" vertical="center"/>
    </xf>
    <xf numFmtId="188" fontId="6" fillId="0" borderId="22" xfId="0" applyNumberFormat="1" applyFont="1" applyFill="1" applyBorder="1" applyAlignment="1">
      <alignment horizontal="right" vertical="center"/>
    </xf>
    <xf numFmtId="0" fontId="35" fillId="0" borderId="70" xfId="0" applyFont="1" applyFill="1" applyBorder="1" applyAlignment="1">
      <alignment horizontal="center"/>
    </xf>
    <xf numFmtId="0" fontId="35" fillId="0" borderId="4" xfId="0" applyFont="1" applyFill="1" applyBorder="1" applyAlignment="1">
      <alignment/>
    </xf>
    <xf numFmtId="0" fontId="59" fillId="0" borderId="2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7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2" fontId="5" fillId="0" borderId="20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2" fontId="12" fillId="0" borderId="20" xfId="0" applyNumberFormat="1" applyFont="1" applyFill="1" applyBorder="1" applyAlignment="1">
      <alignment horizontal="left"/>
    </xf>
    <xf numFmtId="2" fontId="12" fillId="0" borderId="23" xfId="0" applyNumberFormat="1" applyFont="1" applyFill="1" applyBorder="1" applyAlignment="1">
      <alignment horizontal="left"/>
    </xf>
    <xf numFmtId="0" fontId="6" fillId="0" borderId="7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2" fontId="74" fillId="0" borderId="20" xfId="0" applyNumberFormat="1" applyFont="1" applyFill="1" applyBorder="1" applyAlignment="1">
      <alignment horizontal="left"/>
    </xf>
    <xf numFmtId="2" fontId="74" fillId="0" borderId="23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28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153" applyFont="1" applyFill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24" xfId="153" applyFont="1" applyFill="1" applyBorder="1" applyAlignment="1">
      <alignment horizontal="center" vertical="center"/>
      <protection/>
    </xf>
    <xf numFmtId="0" fontId="6" fillId="0" borderId="25" xfId="153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" xfId="15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58" fillId="0" borderId="0" xfId="140" applyFont="1" applyFill="1" applyBorder="1" applyAlignment="1">
      <alignment horizontal="left" vertical="center"/>
      <protection/>
    </xf>
    <xf numFmtId="2" fontId="58" fillId="0" borderId="0" xfId="140" applyNumberFormat="1" applyFont="1" applyFill="1" applyBorder="1" applyAlignment="1">
      <alignment horizontal="center"/>
      <protection/>
    </xf>
    <xf numFmtId="4" fontId="62" fillId="0" borderId="44" xfId="0" applyNumberFormat="1" applyFont="1" applyFill="1" applyBorder="1" applyAlignment="1">
      <alignment horizontal="center"/>
    </xf>
    <xf numFmtId="49" fontId="62" fillId="0" borderId="3" xfId="153" applyNumberFormat="1" applyFont="1" applyFill="1" applyBorder="1" applyAlignment="1">
      <alignment horizontal="center" vertical="center"/>
      <protection/>
    </xf>
    <xf numFmtId="0" fontId="62" fillId="0" borderId="3" xfId="153" applyNumberFormat="1" applyFont="1" applyFill="1" applyBorder="1" applyAlignment="1">
      <alignment horizontal="center" vertical="center"/>
      <protection/>
    </xf>
    <xf numFmtId="0" fontId="58" fillId="0" borderId="0" xfId="140" applyFont="1" applyFill="1" applyBorder="1" applyAlignment="1">
      <alignment horizontal="center"/>
      <protection/>
    </xf>
    <xf numFmtId="0" fontId="56" fillId="0" borderId="0" xfId="88" applyFont="1" applyFill="1" applyAlignment="1" applyProtection="1">
      <alignment horizontal="center"/>
      <protection hidden="1"/>
    </xf>
    <xf numFmtId="0" fontId="62" fillId="0" borderId="5" xfId="88" applyFont="1" applyFill="1" applyBorder="1" applyAlignment="1" applyProtection="1">
      <alignment horizontal="center"/>
      <protection hidden="1"/>
    </xf>
    <xf numFmtId="0" fontId="61" fillId="0" borderId="2" xfId="88" applyFont="1" applyFill="1" applyBorder="1" applyAlignment="1" applyProtection="1">
      <alignment horizontal="center"/>
      <protection hidden="1"/>
    </xf>
    <xf numFmtId="0" fontId="61" fillId="0" borderId="4" xfId="88" applyFont="1" applyFill="1" applyBorder="1" applyAlignment="1" applyProtection="1">
      <alignment horizontal="center"/>
      <protection hidden="1"/>
    </xf>
    <xf numFmtId="0" fontId="61" fillId="0" borderId="22" xfId="88" applyFont="1" applyFill="1" applyBorder="1" applyAlignment="1" applyProtection="1">
      <alignment horizontal="center"/>
      <protection hidden="1"/>
    </xf>
    <xf numFmtId="0" fontId="61" fillId="0" borderId="0" xfId="93" applyFont="1" applyFill="1" applyAlignment="1" applyProtection="1">
      <alignment horizontal="center"/>
      <protection hidden="1"/>
    </xf>
    <xf numFmtId="0" fontId="62" fillId="0" borderId="29" xfId="88" applyFont="1" applyFill="1" applyBorder="1" applyAlignment="1" applyProtection="1">
      <alignment horizontal="center" vertical="center"/>
      <protection hidden="1"/>
    </xf>
    <xf numFmtId="0" fontId="62" fillId="0" borderId="30" xfId="88" applyFont="1" applyFill="1" applyBorder="1" applyAlignment="1" applyProtection="1">
      <alignment horizontal="center" vertical="center"/>
      <protection hidden="1"/>
    </xf>
    <xf numFmtId="0" fontId="62" fillId="0" borderId="31" xfId="88" applyFont="1" applyFill="1" applyBorder="1" applyAlignment="1" applyProtection="1">
      <alignment horizontal="center" vertical="center"/>
      <protection hidden="1"/>
    </xf>
    <xf numFmtId="0" fontId="70" fillId="0" borderId="0" xfId="152" applyNumberFormat="1" applyFont="1" applyFill="1" applyAlignment="1">
      <alignment horizontal="center" vertical="center"/>
      <protection/>
    </xf>
    <xf numFmtId="0" fontId="125" fillId="0" borderId="0" xfId="143" applyNumberFormat="1" applyFont="1" applyAlignment="1">
      <alignment horizontal="center"/>
      <protection/>
    </xf>
    <xf numFmtId="0" fontId="114" fillId="37" borderId="41" xfId="143" applyNumberFormat="1" applyFont="1" applyFill="1" applyBorder="1" applyAlignment="1">
      <alignment horizontal="center"/>
      <protection/>
    </xf>
    <xf numFmtId="0" fontId="114" fillId="37" borderId="44" xfId="143" applyNumberFormat="1" applyFont="1" applyFill="1" applyBorder="1" applyAlignment="1">
      <alignment horizontal="center"/>
      <protection/>
    </xf>
    <xf numFmtId="0" fontId="113" fillId="37" borderId="0" xfId="143" applyNumberFormat="1" applyFont="1" applyFill="1" applyBorder="1" applyAlignment="1">
      <alignment horizontal="left"/>
      <protection/>
    </xf>
    <xf numFmtId="0" fontId="113" fillId="37" borderId="39" xfId="143" applyNumberFormat="1" applyFont="1" applyFill="1" applyBorder="1" applyAlignment="1">
      <alignment horizontal="left"/>
      <protection/>
    </xf>
    <xf numFmtId="0" fontId="114" fillId="37" borderId="52" xfId="143" applyNumberFormat="1" applyFont="1" applyFill="1" applyBorder="1" applyAlignment="1">
      <alignment horizontal="center"/>
      <protection/>
    </xf>
    <xf numFmtId="0" fontId="114" fillId="37" borderId="3" xfId="143" applyNumberFormat="1" applyFont="1" applyFill="1" applyBorder="1" applyAlignment="1">
      <alignment horizontal="center"/>
      <protection/>
    </xf>
    <xf numFmtId="0" fontId="114" fillId="37" borderId="53" xfId="143" applyNumberFormat="1" applyFont="1" applyFill="1" applyBorder="1" applyAlignment="1">
      <alignment horizontal="center"/>
      <protection/>
    </xf>
    <xf numFmtId="0" fontId="112" fillId="37" borderId="52" xfId="143" applyNumberFormat="1" applyFont="1" applyFill="1" applyBorder="1" applyAlignment="1">
      <alignment horizontal="center"/>
      <protection/>
    </xf>
    <xf numFmtId="0" fontId="112" fillId="37" borderId="3" xfId="143" applyNumberFormat="1" applyFont="1" applyFill="1" applyBorder="1" applyAlignment="1">
      <alignment horizontal="center"/>
      <protection/>
    </xf>
    <xf numFmtId="0" fontId="112" fillId="37" borderId="53" xfId="143" applyNumberFormat="1" applyFont="1" applyFill="1" applyBorder="1" applyAlignment="1">
      <alignment horizontal="center"/>
      <protection/>
    </xf>
  </cellXfs>
  <cellStyles count="160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" xfId="47"/>
    <cellStyle name="abc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1)" xfId="55"/>
    <cellStyle name="Calc Units (2)" xfId="56"/>
    <cellStyle name="Comma [00]" xfId="57"/>
    <cellStyle name="Comma 2" xfId="58"/>
    <cellStyle name="Comma 3" xfId="59"/>
    <cellStyle name="Comma 4" xfId="60"/>
    <cellStyle name="Comma 5" xfId="61"/>
    <cellStyle name="Comma 6" xfId="62"/>
    <cellStyle name="comma zerodec" xfId="63"/>
    <cellStyle name="Comma_Milling(update27-11-06)" xfId="64"/>
    <cellStyle name="company_title" xfId="65"/>
    <cellStyle name="Currency [00]" xfId="66"/>
    <cellStyle name="Currency1" xfId="67"/>
    <cellStyle name="Date Short" xfId="68"/>
    <cellStyle name="date_format" xfId="69"/>
    <cellStyle name="Dollar (zero dec)" xfId="70"/>
    <cellStyle name="Enter Currency (0)" xfId="71"/>
    <cellStyle name="Enter Currency (2)" xfId="72"/>
    <cellStyle name="Enter Units (0)" xfId="73"/>
    <cellStyle name="Enter Units (1)" xfId="74"/>
    <cellStyle name="Enter Units (2)" xfId="75"/>
    <cellStyle name="Grey" xfId="76"/>
    <cellStyle name="Header1" xfId="77"/>
    <cellStyle name="Header2" xfId="78"/>
    <cellStyle name="Hyperlink 2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no dec" xfId="86"/>
    <cellStyle name="Normal - Style1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_47อบ.23017" xfId="96"/>
    <cellStyle name="Nor聭al_ภาคกลาง" xfId="97"/>
    <cellStyle name="ParaBirimi [0]_RESULTS" xfId="98"/>
    <cellStyle name="ParaBirimi_RESULTS" xfId="99"/>
    <cellStyle name="Percent [0]" xfId="100"/>
    <cellStyle name="Percent [00]" xfId="101"/>
    <cellStyle name="Percent [2]" xfId="102"/>
    <cellStyle name="Percent 2" xfId="103"/>
    <cellStyle name="Percent 3" xfId="104"/>
    <cellStyle name="Percent 4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Quantity" xfId="111"/>
    <cellStyle name="report_title" xfId="112"/>
    <cellStyle name="Text Indent A" xfId="113"/>
    <cellStyle name="Text Indent B" xfId="114"/>
    <cellStyle name="Text Indent C" xfId="115"/>
    <cellStyle name="Total" xfId="116"/>
    <cellStyle name="Virg? [0]_RESULTS" xfId="117"/>
    <cellStyle name="Virg?_RESULTS" xfId="118"/>
    <cellStyle name="การคำนวณ" xfId="119"/>
    <cellStyle name="ข้อความเตือน" xfId="120"/>
    <cellStyle name="ข้อความอธิบาย" xfId="121"/>
    <cellStyle name="Comma" xfId="122"/>
    <cellStyle name="Comma [0]" xfId="123"/>
    <cellStyle name="เครื่องหมายจุลภาค 2" xfId="124"/>
    <cellStyle name="เครื่องหมายจุลภาค 2 2" xfId="125"/>
    <cellStyle name="เครื่องหมายจุลภาค 3" xfId="126"/>
    <cellStyle name="เครื่องหมายจุลภาค 3 2" xfId="127"/>
    <cellStyle name="เครื่องหมายจุลภาค 4" xfId="128"/>
    <cellStyle name="เครื่องหมายจุลภาค 4 2" xfId="129"/>
    <cellStyle name="เครื่องหมายจุลภาค 5" xfId="130"/>
    <cellStyle name="เครื่องหมายจุลภาค 6" xfId="131"/>
    <cellStyle name="เครื่องหมายจุลภาค 7" xfId="132"/>
    <cellStyle name="เครื่องหมายจุลภาค 8" xfId="133"/>
    <cellStyle name="Currency" xfId="134"/>
    <cellStyle name="Currency [0]" xfId="135"/>
    <cellStyle name="ชื่อเรื่อง" xfId="136"/>
    <cellStyle name="เซลล์ตรวจสอบ" xfId="137"/>
    <cellStyle name="เซลล์ที่มีการเชื่อมโยง" xfId="138"/>
    <cellStyle name="ดี" xfId="139"/>
    <cellStyle name="ปกติ 2" xfId="140"/>
    <cellStyle name="ปกติ 2 2" xfId="141"/>
    <cellStyle name="ปกติ 3" xfId="142"/>
    <cellStyle name="ปกติ 3 2" xfId="143"/>
    <cellStyle name="ปกติ 4" xfId="144"/>
    <cellStyle name="ปกติ 5" xfId="145"/>
    <cellStyle name="ปกติ 5 2" xfId="146"/>
    <cellStyle name="ปกติ 5 3" xfId="147"/>
    <cellStyle name="ปกติ 6" xfId="148"/>
    <cellStyle name="ปกติ 7" xfId="149"/>
    <cellStyle name="ปกติ 8" xfId="150"/>
    <cellStyle name="ปกติ 9" xfId="151"/>
    <cellStyle name="ปกติ_1_งานก่อสร้างทางและสะพาน" xfId="152"/>
    <cellStyle name="ปกติ_BOQ-BANG-NGA 2" xfId="153"/>
    <cellStyle name="ปกติ_ค่า Fบางนา" xfId="154"/>
    <cellStyle name="ป้อนค่า" xfId="155"/>
    <cellStyle name="ปานกลาง" xfId="156"/>
    <cellStyle name="Percent" xfId="157"/>
    <cellStyle name="เปอร์เซ็นต์ 2" xfId="158"/>
    <cellStyle name="เปอร์เซ็นต์ 3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13</xdr:row>
      <xdr:rowOff>238125</xdr:rowOff>
    </xdr:from>
    <xdr:to>
      <xdr:col>10</xdr:col>
      <xdr:colOff>2543175</xdr:colOff>
      <xdr:row>28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05225"/>
          <a:ext cx="6372225" cy="381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1400175</xdr:colOff>
      <xdr:row>12</xdr:row>
      <xdr:rowOff>9525</xdr:rowOff>
    </xdr:from>
    <xdr:to>
      <xdr:col>10</xdr:col>
      <xdr:colOff>2095500</xdr:colOff>
      <xdr:row>13</xdr:row>
      <xdr:rowOff>161925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781675" y="3219450"/>
          <a:ext cx="6953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ท่อ ค.ส.ล. มอก.ชั้น 3 
</a:t>
          </a:r>
          <a:r>
            <a:rPr lang="en-US" cap="none" sz="1400" b="0" i="0" u="none" baseline="0">
              <a:solidFill>
                <a:srgbClr val="000000"/>
              </a:solidFill>
            </a:rPr>
            <a:t>ขนาด </a:t>
          </a:r>
          <a:r>
            <a:rPr lang="en-US" cap="none" sz="1400" b="0" i="0" u="none" baseline="0">
              <a:solidFill>
                <a:srgbClr val="000000"/>
              </a:solidFill>
            </a:rPr>
            <a:t>dia.</a:t>
          </a:r>
          <a:r>
            <a:rPr lang="en-US" cap="none" sz="1400" b="0" i="0" u="none" baseline="0">
              <a:solidFill>
                <a:srgbClr val="000000"/>
              </a:solidFill>
            </a:rPr>
            <a:t> 1.00 </a:t>
          </a:r>
          <a:r>
            <a:rPr lang="en-US" cap="none" sz="1400" b="0" i="0" u="none" baseline="0">
              <a:solidFill>
                <a:srgbClr val="000000"/>
              </a:solidFill>
            </a:rPr>
            <a:t>ม.</a:t>
          </a:r>
        </a:p>
      </xdr:txBody>
    </xdr:sp>
    <xdr:clientData/>
  </xdr:twoCellAnchor>
  <xdr:twoCellAnchor>
    <xdr:from>
      <xdr:col>0</xdr:col>
      <xdr:colOff>190500</xdr:colOff>
      <xdr:row>14</xdr:row>
      <xdr:rowOff>200025</xdr:rowOff>
    </xdr:from>
    <xdr:to>
      <xdr:col>6</xdr:col>
      <xdr:colOff>438150</xdr:colOff>
      <xdr:row>16</xdr:row>
      <xdr:rowOff>76200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90500" y="3924300"/>
          <a:ext cx="22764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ถนน ค.ส.ล. กว้างเฉลี่ย 5.00 ม.
</a:t>
          </a:r>
          <a:r>
            <a:rPr lang="en-US" cap="none" sz="1400" b="0" i="0" u="none" baseline="0">
              <a:solidFill>
                <a:srgbClr val="000000"/>
              </a:solidFill>
            </a:rPr>
            <a:t>หนา 0.15 ม. ความยาว 130</a:t>
          </a:r>
          <a:r>
            <a:rPr lang="en-US" cap="none" sz="1400" b="0" i="0" u="none" baseline="0">
              <a:solidFill>
                <a:srgbClr val="000000"/>
              </a:solidFill>
            </a:rPr>
            <a:t> ม.
</a:t>
          </a:r>
          <a:r>
            <a:rPr lang="en-US" cap="none" sz="1400" b="0" i="0" u="none" baseline="0">
              <a:solidFill>
                <a:srgbClr val="000000"/>
              </a:solidFill>
            </a:rPr>
            <a:t>(ตามแบบเทศบาลตำบลทุ่งโฮ้งกำหนด)</a:t>
          </a:r>
        </a:p>
      </xdr:txBody>
    </xdr:sp>
    <xdr:clientData/>
  </xdr:twoCellAnchor>
  <xdr:twoCellAnchor>
    <xdr:from>
      <xdr:col>6</xdr:col>
      <xdr:colOff>171450</xdr:colOff>
      <xdr:row>11</xdr:row>
      <xdr:rowOff>180975</xdr:rowOff>
    </xdr:from>
    <xdr:to>
      <xdr:col>9</xdr:col>
      <xdr:colOff>733425</xdr:colOff>
      <xdr:row>14</xdr:row>
      <xdr:rowOff>19050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2200275" y="3133725"/>
          <a:ext cx="179070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บ่อพัก</a:t>
          </a:r>
          <a:r>
            <a:rPr lang="en-US" cap="none" sz="1400" b="0" i="0" u="none" baseline="0">
              <a:solidFill>
                <a:srgbClr val="000000"/>
              </a:solidFill>
            </a:rPr>
            <a:t> ค.ส.ล. </a:t>
          </a:r>
          <a:r>
            <a:rPr lang="en-US" cap="none" sz="1400" b="0" i="0" u="none" baseline="0">
              <a:solidFill>
                <a:srgbClr val="000000"/>
              </a:solidFill>
            </a:rPr>
            <a:t>MH 
</a:t>
          </a:r>
          <a:r>
            <a:rPr lang="en-US" cap="none" sz="1400" b="0" i="0" u="none" baseline="0">
              <a:solidFill>
                <a:srgbClr val="000000"/>
              </a:solidFill>
            </a:rPr>
            <a:t>(ดูแบบขยาย)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9</xdr:col>
      <xdr:colOff>1019175</xdr:colOff>
      <xdr:row>18</xdr:row>
      <xdr:rowOff>209550</xdr:rowOff>
    </xdr:to>
    <xdr:sp>
      <xdr:nvSpPr>
        <xdr:cNvPr id="5" name="ตัวเชื่อมต่อโค้ง 47"/>
        <xdr:cNvSpPr>
          <a:spLocks/>
        </xdr:cNvSpPr>
      </xdr:nvSpPr>
      <xdr:spPr>
        <a:xfrm rot="16200000" flipH="1">
          <a:off x="3095625" y="3743325"/>
          <a:ext cx="1181100" cy="12192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561975</xdr:colOff>
      <xdr:row>14</xdr:row>
      <xdr:rowOff>38100</xdr:rowOff>
    </xdr:from>
    <xdr:to>
      <xdr:col>10</xdr:col>
      <xdr:colOff>1438275</xdr:colOff>
      <xdr:row>17</xdr:row>
      <xdr:rowOff>57150</xdr:rowOff>
    </xdr:to>
    <xdr:sp>
      <xdr:nvSpPr>
        <xdr:cNvPr id="6" name="ตัวเชื่อมต่อโค้ง 48"/>
        <xdr:cNvSpPr>
          <a:spLocks/>
        </xdr:cNvSpPr>
      </xdr:nvSpPr>
      <xdr:spPr>
        <a:xfrm rot="10800000" flipV="1">
          <a:off x="4943475" y="3762375"/>
          <a:ext cx="876300" cy="790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247650</xdr:rowOff>
    </xdr:from>
    <xdr:to>
      <xdr:col>10</xdr:col>
      <xdr:colOff>1600200</xdr:colOff>
      <xdr:row>23</xdr:row>
      <xdr:rowOff>247650</xdr:rowOff>
    </xdr:to>
    <xdr:sp>
      <xdr:nvSpPr>
        <xdr:cNvPr id="7" name="ตัวเชื่อมต่อโค้ง 49"/>
        <xdr:cNvSpPr>
          <a:spLocks/>
        </xdr:cNvSpPr>
      </xdr:nvSpPr>
      <xdr:spPr>
        <a:xfrm rot="16200000" flipV="1">
          <a:off x="5448300" y="5514975"/>
          <a:ext cx="5334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228600</xdr:rowOff>
    </xdr:from>
    <xdr:to>
      <xdr:col>6</xdr:col>
      <xdr:colOff>0</xdr:colOff>
      <xdr:row>20</xdr:row>
      <xdr:rowOff>228600</xdr:rowOff>
    </xdr:to>
    <xdr:sp>
      <xdr:nvSpPr>
        <xdr:cNvPr id="8" name="ตัวเชื่อมต่อโค้ง 50"/>
        <xdr:cNvSpPr>
          <a:spLocks/>
        </xdr:cNvSpPr>
      </xdr:nvSpPr>
      <xdr:spPr>
        <a:xfrm rot="16200000" flipH="1">
          <a:off x="1162050" y="4467225"/>
          <a:ext cx="86677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23</xdr:row>
      <xdr:rowOff>257175</xdr:rowOff>
    </xdr:from>
    <xdr:to>
      <xdr:col>10</xdr:col>
      <xdr:colOff>2238375</xdr:colOff>
      <xdr:row>26</xdr:row>
      <xdr:rowOff>76200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4953000" y="6296025"/>
          <a:ext cx="166687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บ่อพัก</a:t>
          </a:r>
          <a:r>
            <a:rPr lang="en-US" cap="none" sz="1400" b="0" i="0" u="none" baseline="0">
              <a:solidFill>
                <a:srgbClr val="000000"/>
              </a:solidFill>
            </a:rPr>
            <a:t> ค.ส.ล. </a:t>
          </a:r>
          <a:r>
            <a:rPr lang="en-US" cap="none" sz="1400" b="0" i="0" u="none" baseline="0">
              <a:solidFill>
                <a:srgbClr val="000000"/>
              </a:solidFill>
            </a:rPr>
            <a:t>S-MH 
</a:t>
          </a:r>
          <a:r>
            <a:rPr lang="en-US" cap="none" sz="1400" b="0" i="0" u="none" baseline="0">
              <a:solidFill>
                <a:srgbClr val="000000"/>
              </a:solidFill>
            </a:rPr>
            <a:t>(ดูแบบขยาย)</a:t>
          </a:r>
        </a:p>
      </xdr:txBody>
    </xdr:sp>
    <xdr:clientData/>
  </xdr:twoCellAnchor>
  <xdr:twoCellAnchor>
    <xdr:from>
      <xdr:col>4</xdr:col>
      <xdr:colOff>85725</xdr:colOff>
      <xdr:row>23</xdr:row>
      <xdr:rowOff>238125</xdr:rowOff>
    </xdr:from>
    <xdr:to>
      <xdr:col>7</xdr:col>
      <xdr:colOff>209550</xdr:colOff>
      <xdr:row>27</xdr:row>
      <xdr:rowOff>219075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1343025" y="6276975"/>
          <a:ext cx="1409700" cy="1009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47625</xdr:rowOff>
    </xdr:from>
    <xdr:to>
      <xdr:col>4</xdr:col>
      <xdr:colOff>95250</xdr:colOff>
      <xdr:row>23</xdr:row>
      <xdr:rowOff>247650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95300" y="5572125"/>
          <a:ext cx="857250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0</xdr:rowOff>
    </xdr:from>
    <xdr:to>
      <xdr:col>6</xdr:col>
      <xdr:colOff>19050</xdr:colOff>
      <xdr:row>27</xdr:row>
      <xdr:rowOff>19050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1171575" y="6810375"/>
          <a:ext cx="8763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2.50 ม.</a:t>
          </a:r>
        </a:p>
      </xdr:txBody>
    </xdr:sp>
    <xdr:clientData/>
  </xdr:twoCellAnchor>
  <xdr:twoCellAnchor>
    <xdr:from>
      <xdr:col>0</xdr:col>
      <xdr:colOff>228600</xdr:colOff>
      <xdr:row>23</xdr:row>
      <xdr:rowOff>9525</xdr:rowOff>
    </xdr:from>
    <xdr:to>
      <xdr:col>3</xdr:col>
      <xdr:colOff>66675</xdr:colOff>
      <xdr:row>24</xdr:row>
      <xdr:rowOff>28575</xdr:rowOff>
    </xdr:to>
    <xdr:sp>
      <xdr:nvSpPr>
        <xdr:cNvPr id="13" name="สี่เหลี่ยมผืนผ้า 13"/>
        <xdr:cNvSpPr>
          <a:spLocks/>
        </xdr:cNvSpPr>
      </xdr:nvSpPr>
      <xdr:spPr>
        <a:xfrm>
          <a:off x="228600" y="6048375"/>
          <a:ext cx="8191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2.50 ม.</a:t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10</xdr:col>
      <xdr:colOff>809625</xdr:colOff>
      <xdr:row>26</xdr:row>
      <xdr:rowOff>152400</xdr:rowOff>
    </xdr:to>
    <xdr:sp>
      <xdr:nvSpPr>
        <xdr:cNvPr id="14" name="ตัวเชื่อมต่อโค้ง 49"/>
        <xdr:cNvSpPr>
          <a:spLocks/>
        </xdr:cNvSpPr>
      </xdr:nvSpPr>
      <xdr:spPr>
        <a:xfrm rot="16200000" flipV="1">
          <a:off x="4657725" y="6191250"/>
          <a:ext cx="5334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26</xdr:row>
      <xdr:rowOff>171450</xdr:rowOff>
    </xdr:from>
    <xdr:to>
      <xdr:col>10</xdr:col>
      <xdr:colOff>2238375</xdr:colOff>
      <xdr:row>28</xdr:row>
      <xdr:rowOff>247650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4953000" y="6981825"/>
          <a:ext cx="166687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ไหล่ทางลูกรัง</a:t>
          </a:r>
          <a:r>
            <a:rPr lang="en-US" cap="none" sz="1400" b="0" i="0" u="none" baseline="0">
              <a:solidFill>
                <a:srgbClr val="000000"/>
              </a:solidFill>
            </a:rPr>
            <a:t> 2 ข้าง
</a:t>
          </a:r>
          <a:r>
            <a:rPr lang="en-US" cap="none" sz="1400" b="0" i="0" u="none" baseline="0">
              <a:solidFill>
                <a:srgbClr val="000000"/>
              </a:solidFill>
            </a:rPr>
            <a:t>(ปรับเกลี่ยแต่ง)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13</xdr:row>
      <xdr:rowOff>238125</xdr:rowOff>
    </xdr:from>
    <xdr:to>
      <xdr:col>10</xdr:col>
      <xdr:colOff>2543175</xdr:colOff>
      <xdr:row>28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05225"/>
          <a:ext cx="6372225" cy="381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1400175</xdr:colOff>
      <xdr:row>12</xdr:row>
      <xdr:rowOff>9525</xdr:rowOff>
    </xdr:from>
    <xdr:to>
      <xdr:col>10</xdr:col>
      <xdr:colOff>2095500</xdr:colOff>
      <xdr:row>13</xdr:row>
      <xdr:rowOff>161925</xdr:rowOff>
    </xdr:to>
    <xdr:sp>
      <xdr:nvSpPr>
        <xdr:cNvPr id="2" name="สี่เหลี่ยมผืนผ้า 44"/>
        <xdr:cNvSpPr>
          <a:spLocks/>
        </xdr:cNvSpPr>
      </xdr:nvSpPr>
      <xdr:spPr>
        <a:xfrm>
          <a:off x="5781675" y="3219450"/>
          <a:ext cx="6953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ท่อ ค.ส.ล. มอก.ชั้น 3 
</a:t>
          </a:r>
          <a:r>
            <a:rPr lang="en-US" cap="none" sz="1400" b="0" i="0" u="none" baseline="0">
              <a:solidFill>
                <a:srgbClr val="000000"/>
              </a:solidFill>
            </a:rPr>
            <a:t>ขนาด </a:t>
          </a:r>
          <a:r>
            <a:rPr lang="en-US" cap="none" sz="1400" b="0" i="0" u="none" baseline="0">
              <a:solidFill>
                <a:srgbClr val="000000"/>
              </a:solidFill>
            </a:rPr>
            <a:t>dia.</a:t>
          </a:r>
          <a:r>
            <a:rPr lang="en-US" cap="none" sz="1400" b="0" i="0" u="none" baseline="0">
              <a:solidFill>
                <a:srgbClr val="000000"/>
              </a:solidFill>
            </a:rPr>
            <a:t> 1.00 </a:t>
          </a:r>
          <a:r>
            <a:rPr lang="en-US" cap="none" sz="1400" b="0" i="0" u="none" baseline="0">
              <a:solidFill>
                <a:srgbClr val="000000"/>
              </a:solidFill>
            </a:rPr>
            <a:t>ม.</a:t>
          </a:r>
        </a:p>
      </xdr:txBody>
    </xdr:sp>
    <xdr:clientData/>
  </xdr:twoCellAnchor>
  <xdr:twoCellAnchor>
    <xdr:from>
      <xdr:col>0</xdr:col>
      <xdr:colOff>190500</xdr:colOff>
      <xdr:row>14</xdr:row>
      <xdr:rowOff>200025</xdr:rowOff>
    </xdr:from>
    <xdr:to>
      <xdr:col>6</xdr:col>
      <xdr:colOff>438150</xdr:colOff>
      <xdr:row>16</xdr:row>
      <xdr:rowOff>76200</xdr:rowOff>
    </xdr:to>
    <xdr:sp>
      <xdr:nvSpPr>
        <xdr:cNvPr id="3" name="สี่เหลี่ยมผืนผ้า 45"/>
        <xdr:cNvSpPr>
          <a:spLocks/>
        </xdr:cNvSpPr>
      </xdr:nvSpPr>
      <xdr:spPr>
        <a:xfrm>
          <a:off x="190500" y="3924300"/>
          <a:ext cx="22764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ถนน ค.ส.ล. กว้างเฉลี่ย 5.00 ม.
</a:t>
          </a:r>
          <a:r>
            <a:rPr lang="en-US" cap="none" sz="1400" b="0" i="0" u="none" baseline="0">
              <a:solidFill>
                <a:srgbClr val="000000"/>
              </a:solidFill>
            </a:rPr>
            <a:t>หนา 0.15 ม. ความยาว 130</a:t>
          </a:r>
          <a:r>
            <a:rPr lang="en-US" cap="none" sz="1400" b="0" i="0" u="none" baseline="0">
              <a:solidFill>
                <a:srgbClr val="000000"/>
              </a:solidFill>
            </a:rPr>
            <a:t> ม.
</a:t>
          </a:r>
          <a:r>
            <a:rPr lang="en-US" cap="none" sz="1400" b="0" i="0" u="none" baseline="0">
              <a:solidFill>
                <a:srgbClr val="000000"/>
              </a:solidFill>
            </a:rPr>
            <a:t>(ตามแบบเทศบาลตำบลทุ่งโฮ้งกำหนด)</a:t>
          </a:r>
        </a:p>
      </xdr:txBody>
    </xdr:sp>
    <xdr:clientData/>
  </xdr:twoCellAnchor>
  <xdr:twoCellAnchor>
    <xdr:from>
      <xdr:col>6</xdr:col>
      <xdr:colOff>171450</xdr:colOff>
      <xdr:row>11</xdr:row>
      <xdr:rowOff>180975</xdr:rowOff>
    </xdr:from>
    <xdr:to>
      <xdr:col>9</xdr:col>
      <xdr:colOff>733425</xdr:colOff>
      <xdr:row>14</xdr:row>
      <xdr:rowOff>19050</xdr:rowOff>
    </xdr:to>
    <xdr:sp>
      <xdr:nvSpPr>
        <xdr:cNvPr id="4" name="สี่เหลี่ยมผืนผ้า 46"/>
        <xdr:cNvSpPr>
          <a:spLocks/>
        </xdr:cNvSpPr>
      </xdr:nvSpPr>
      <xdr:spPr>
        <a:xfrm>
          <a:off x="2200275" y="3133725"/>
          <a:ext cx="179070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บ่อพัก</a:t>
          </a:r>
          <a:r>
            <a:rPr lang="en-US" cap="none" sz="1400" b="0" i="0" u="none" baseline="0">
              <a:solidFill>
                <a:srgbClr val="000000"/>
              </a:solidFill>
            </a:rPr>
            <a:t> ค.ส.ล. </a:t>
          </a:r>
          <a:r>
            <a:rPr lang="en-US" cap="none" sz="1400" b="0" i="0" u="none" baseline="0">
              <a:solidFill>
                <a:srgbClr val="000000"/>
              </a:solidFill>
            </a:rPr>
            <a:t>MH 
</a:t>
          </a:r>
          <a:r>
            <a:rPr lang="en-US" cap="none" sz="1400" b="0" i="0" u="none" baseline="0">
              <a:solidFill>
                <a:srgbClr val="000000"/>
              </a:solidFill>
            </a:rPr>
            <a:t>(ดูแบบขยาย)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9</xdr:col>
      <xdr:colOff>1019175</xdr:colOff>
      <xdr:row>18</xdr:row>
      <xdr:rowOff>209550</xdr:rowOff>
    </xdr:to>
    <xdr:sp>
      <xdr:nvSpPr>
        <xdr:cNvPr id="5" name="ตัวเชื่อมต่อโค้ง 47"/>
        <xdr:cNvSpPr>
          <a:spLocks/>
        </xdr:cNvSpPr>
      </xdr:nvSpPr>
      <xdr:spPr>
        <a:xfrm rot="16200000" flipH="1">
          <a:off x="3095625" y="3743325"/>
          <a:ext cx="1181100" cy="12192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561975</xdr:colOff>
      <xdr:row>14</xdr:row>
      <xdr:rowOff>38100</xdr:rowOff>
    </xdr:from>
    <xdr:to>
      <xdr:col>10</xdr:col>
      <xdr:colOff>1438275</xdr:colOff>
      <xdr:row>17</xdr:row>
      <xdr:rowOff>57150</xdr:rowOff>
    </xdr:to>
    <xdr:sp>
      <xdr:nvSpPr>
        <xdr:cNvPr id="6" name="ตัวเชื่อมต่อโค้ง 48"/>
        <xdr:cNvSpPr>
          <a:spLocks/>
        </xdr:cNvSpPr>
      </xdr:nvSpPr>
      <xdr:spPr>
        <a:xfrm rot="10800000" flipV="1">
          <a:off x="4943475" y="3762375"/>
          <a:ext cx="876300" cy="790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1066800</xdr:colOff>
      <xdr:row>20</xdr:row>
      <xdr:rowOff>247650</xdr:rowOff>
    </xdr:from>
    <xdr:to>
      <xdr:col>10</xdr:col>
      <xdr:colOff>1600200</xdr:colOff>
      <xdr:row>23</xdr:row>
      <xdr:rowOff>247650</xdr:rowOff>
    </xdr:to>
    <xdr:sp>
      <xdr:nvSpPr>
        <xdr:cNvPr id="7" name="ตัวเชื่อมต่อโค้ง 49"/>
        <xdr:cNvSpPr>
          <a:spLocks/>
        </xdr:cNvSpPr>
      </xdr:nvSpPr>
      <xdr:spPr>
        <a:xfrm rot="16200000" flipV="1">
          <a:off x="5448300" y="5514975"/>
          <a:ext cx="5334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228600</xdr:rowOff>
    </xdr:from>
    <xdr:to>
      <xdr:col>6</xdr:col>
      <xdr:colOff>0</xdr:colOff>
      <xdr:row>20</xdr:row>
      <xdr:rowOff>228600</xdr:rowOff>
    </xdr:to>
    <xdr:sp>
      <xdr:nvSpPr>
        <xdr:cNvPr id="8" name="ตัวเชื่อมต่อโค้ง 50"/>
        <xdr:cNvSpPr>
          <a:spLocks/>
        </xdr:cNvSpPr>
      </xdr:nvSpPr>
      <xdr:spPr>
        <a:xfrm rot="16200000" flipH="1">
          <a:off x="1162050" y="4467225"/>
          <a:ext cx="866775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23</xdr:row>
      <xdr:rowOff>257175</xdr:rowOff>
    </xdr:from>
    <xdr:to>
      <xdr:col>10</xdr:col>
      <xdr:colOff>2238375</xdr:colOff>
      <xdr:row>26</xdr:row>
      <xdr:rowOff>76200</xdr:rowOff>
    </xdr:to>
    <xdr:sp>
      <xdr:nvSpPr>
        <xdr:cNvPr id="9" name="สี่เหลี่ยมผืนผ้า 51"/>
        <xdr:cNvSpPr>
          <a:spLocks/>
        </xdr:cNvSpPr>
      </xdr:nvSpPr>
      <xdr:spPr>
        <a:xfrm>
          <a:off x="4953000" y="6296025"/>
          <a:ext cx="166687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บ่อพัก</a:t>
          </a:r>
          <a:r>
            <a:rPr lang="en-US" cap="none" sz="1400" b="0" i="0" u="none" baseline="0">
              <a:solidFill>
                <a:srgbClr val="000000"/>
              </a:solidFill>
            </a:rPr>
            <a:t> ค.ส.ล. </a:t>
          </a:r>
          <a:r>
            <a:rPr lang="en-US" cap="none" sz="1400" b="0" i="0" u="none" baseline="0">
              <a:solidFill>
                <a:srgbClr val="000000"/>
              </a:solidFill>
            </a:rPr>
            <a:t>S-MH 
</a:t>
          </a:r>
          <a:r>
            <a:rPr lang="en-US" cap="none" sz="1400" b="0" i="0" u="none" baseline="0">
              <a:solidFill>
                <a:srgbClr val="000000"/>
              </a:solidFill>
            </a:rPr>
            <a:t>(ดูแบบขยาย)</a:t>
          </a:r>
        </a:p>
      </xdr:txBody>
    </xdr:sp>
    <xdr:clientData/>
  </xdr:twoCellAnchor>
  <xdr:twoCellAnchor>
    <xdr:from>
      <xdr:col>4</xdr:col>
      <xdr:colOff>85725</xdr:colOff>
      <xdr:row>23</xdr:row>
      <xdr:rowOff>238125</xdr:rowOff>
    </xdr:from>
    <xdr:to>
      <xdr:col>7</xdr:col>
      <xdr:colOff>209550</xdr:colOff>
      <xdr:row>27</xdr:row>
      <xdr:rowOff>219075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1343025" y="6276975"/>
          <a:ext cx="1409700" cy="1009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114300</xdr:colOff>
      <xdr:row>21</xdr:row>
      <xdr:rowOff>47625</xdr:rowOff>
    </xdr:from>
    <xdr:to>
      <xdr:col>4</xdr:col>
      <xdr:colOff>95250</xdr:colOff>
      <xdr:row>23</xdr:row>
      <xdr:rowOff>247650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495300" y="5572125"/>
          <a:ext cx="857250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0</xdr:rowOff>
    </xdr:from>
    <xdr:to>
      <xdr:col>6</xdr:col>
      <xdr:colOff>19050</xdr:colOff>
      <xdr:row>27</xdr:row>
      <xdr:rowOff>19050</xdr:rowOff>
    </xdr:to>
    <xdr:sp>
      <xdr:nvSpPr>
        <xdr:cNvPr id="12" name="สี่เหลี่ยมผืนผ้า 54"/>
        <xdr:cNvSpPr>
          <a:spLocks/>
        </xdr:cNvSpPr>
      </xdr:nvSpPr>
      <xdr:spPr>
        <a:xfrm>
          <a:off x="1171575" y="6810375"/>
          <a:ext cx="8763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2.50 ม.</a:t>
          </a:r>
        </a:p>
      </xdr:txBody>
    </xdr:sp>
    <xdr:clientData/>
  </xdr:twoCellAnchor>
  <xdr:twoCellAnchor>
    <xdr:from>
      <xdr:col>0</xdr:col>
      <xdr:colOff>228600</xdr:colOff>
      <xdr:row>23</xdr:row>
      <xdr:rowOff>9525</xdr:rowOff>
    </xdr:from>
    <xdr:to>
      <xdr:col>3</xdr:col>
      <xdr:colOff>66675</xdr:colOff>
      <xdr:row>24</xdr:row>
      <xdr:rowOff>28575</xdr:rowOff>
    </xdr:to>
    <xdr:sp>
      <xdr:nvSpPr>
        <xdr:cNvPr id="13" name="สี่เหลี่ยมผืนผ้า 55"/>
        <xdr:cNvSpPr>
          <a:spLocks/>
        </xdr:cNvSpPr>
      </xdr:nvSpPr>
      <xdr:spPr>
        <a:xfrm>
          <a:off x="228600" y="6048375"/>
          <a:ext cx="8191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2.50 ม.</a:t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10</xdr:col>
      <xdr:colOff>809625</xdr:colOff>
      <xdr:row>26</xdr:row>
      <xdr:rowOff>152400</xdr:rowOff>
    </xdr:to>
    <xdr:sp>
      <xdr:nvSpPr>
        <xdr:cNvPr id="14" name="ตัวเชื่อมต่อโค้ง 49"/>
        <xdr:cNvSpPr>
          <a:spLocks/>
        </xdr:cNvSpPr>
      </xdr:nvSpPr>
      <xdr:spPr>
        <a:xfrm rot="16200000" flipV="1">
          <a:off x="4657725" y="6191250"/>
          <a:ext cx="533400" cy="771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26</xdr:row>
      <xdr:rowOff>171450</xdr:rowOff>
    </xdr:from>
    <xdr:to>
      <xdr:col>10</xdr:col>
      <xdr:colOff>2238375</xdr:colOff>
      <xdr:row>28</xdr:row>
      <xdr:rowOff>247650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4953000" y="6981825"/>
          <a:ext cx="166687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ไหล่ทางลูกรัง</a:t>
          </a:r>
          <a:r>
            <a:rPr lang="en-US" cap="none" sz="1400" b="0" i="0" u="none" baseline="0">
              <a:solidFill>
                <a:srgbClr val="000000"/>
              </a:solidFill>
            </a:rPr>
            <a:t> 2 ข้าง
</a:t>
          </a:r>
          <a:r>
            <a:rPr lang="en-US" cap="none" sz="1400" b="0" i="0" u="none" baseline="0">
              <a:solidFill>
                <a:srgbClr val="000000"/>
              </a:solidFill>
            </a:rPr>
            <a:t>(ปรับเกลี่ยแต่ง)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38</xdr:row>
      <xdr:rowOff>38100</xdr:rowOff>
    </xdr:from>
    <xdr:to>
      <xdr:col>9</xdr:col>
      <xdr:colOff>238125</xdr:colOff>
      <xdr:row>42</xdr:row>
      <xdr:rowOff>171450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80110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71</xdr:row>
      <xdr:rowOff>85725</xdr:rowOff>
    </xdr:from>
    <xdr:to>
      <xdr:col>10</xdr:col>
      <xdr:colOff>190500</xdr:colOff>
      <xdr:row>77</xdr:row>
      <xdr:rowOff>104775</xdr:rowOff>
    </xdr:to>
    <xdr:pic>
      <xdr:nvPicPr>
        <xdr:cNvPr id="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6449675"/>
          <a:ext cx="4619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133350</xdr:rowOff>
    </xdr:from>
    <xdr:to>
      <xdr:col>10</xdr:col>
      <xdr:colOff>209550</xdr:colOff>
      <xdr:row>61</xdr:row>
      <xdr:rowOff>19050</xdr:rowOff>
    </xdr:to>
    <xdr:pic>
      <xdr:nvPicPr>
        <xdr:cNvPr id="3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12582525"/>
          <a:ext cx="46101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171450</xdr:rowOff>
    </xdr:from>
    <xdr:to>
      <xdr:col>9</xdr:col>
      <xdr:colOff>561975</xdr:colOff>
      <xdr:row>34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60483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_&#3591;&#3634;&#3609;&#3585;&#3629;&#3591;&#3594;&#3656;&#3634;&#3591;&#3648;&#3607;&#3624;&#3610;&#3634;&#3621;\&#3650;&#3588;&#3619;&#3591;&#3585;&#3634;&#3619;&#3585;&#3656;&#3629;&#3626;&#3619;&#3657;&#3634;&#3591;&#3648;&#3607;&#3624;&#3610;&#3634;&#3621;\&#3650;&#3588;&#3619;&#3591;&#3585;&#3634;&#3619;&#3585;&#3656;&#3629;&#3626;&#3619;&#3657;&#3634;&#3591;&#3611;&#3637;%202560\&#3650;&#3611;&#3619;&#3649;&#3585;&#3619;&#3617;&#3611;&#3619;&#3632;&#3617;&#3634;&#3603;&#3619;&#3634;&#3588;&#3634;&#3591;&#3634;&#3609;&#3606;&#3609;&#3609;%20&#3588;&#3626;&#3621;.%20update&#3605;&#3634;&#3617;&#3586;&#3657;&#3629;&#3617;&#3641;&#3621;15&#3605;&#3640;&#3621;&#3634;&#3588;&#3617;255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RV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08;&#3609;&#3623;&#3633;&#3602;&#3609;&#3660;\&#3619;&#3634;&#3618;&#3591;&#3634;&#3609;&#3585;&#3656;&#3629;&#3626;&#3619;&#3657;&#3634;&#3591;&#3611;&#3637;%2052-53\&#3619;&#3634;&#3618;&#3591;&#3634;&#3609;&#3585;&#3656;&#3629;&#3626;&#3619;&#3657;&#3634;&#3591;&#3611;&#3619;&#3633;&#3591;&#3611;&#3619;&#3640;&#3591;&#3648;&#3586;&#3634;&#3606;&#3657;&#3635;%20&#3617;.9%20%2019-10-52\&#3650;&#3611;&#3619;&#3649;&#3585;&#3619;&#3617;&#3585;&#3621;&#3640;&#3656;&#3617;&#3594;&#3656;&#3634;&#3591;&#3611;&#3607;&#3640;&#3617;&#3619;&#3634;&#3594;&#3623;&#3591;&#3624;&#3634;\&#3591;&#3634;&#3609;&#3606;&#3609;&#36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H_&#3591;&#3634;&#3609;&#3585;&#3629;&#3591;&#3594;&#3656;&#3634;&#3591;&#3648;&#3607;&#3624;&#3610;&#3634;&#3621;\&#3650;&#3588;&#3619;&#3591;&#3585;&#3634;&#3619;&#3585;&#3656;&#3629;&#3626;&#3619;&#3657;&#3634;&#3591;&#3648;&#3607;&#3624;&#3610;&#3634;&#3621;\&#3650;&#3588;&#3619;&#3591;&#3585;&#3634;&#3619;&#3585;&#3656;&#3629;&#3626;&#3619;&#3657;&#3634;&#3591;&#3611;&#3637;%202560\01-&#3649;&#3612;&#3609;&#3649;&#3621;&#3632;&#3611;&#3619;&#3632;&#3617;&#3634;&#3603;&#3585;&#3634;&#3619;&#3650;&#3588;&#3619;&#3591;&#3585;&#3634;&#3619;%20&#3611;&#3637;%202560\26-&#3650;&#3588;&#3619;&#3591;&#3585;&#3634;&#3619;&#3585;&#3656;&#3629;&#3626;&#3619;&#3657;&#3634;&#3591;%20&#3648;&#3586;&#3605;2\5.&#3585;&#3656;&#3629;&#3626;&#3619;&#3657;&#3634;&#3591;&#3606;&#3609;&#3609;%20&#3626;&#3634;&#3618;&#3623;&#3633;&#3602;&#3594;&#3633;&#3618;&#3615;&#3634;&#3619;&#3660;&#3617;\&#3611;&#3619;&#3632;&#3617;&#3634;&#3603;&#3619;&#3634;&#3588;&#3634;&#3591;&#3634;&#3609;&#3607;&#3634;&#3591;-&#3626;&#3634;&#3618;&#3623;&#3633;&#3602;&#3594;&#3633;&#3618;&#3615;&#3634;&#3619;&#3660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"/>
      <sheetName val="ข้อมูลโครงการ"/>
      <sheetName val="ค่าวัสดุที่แหล่ง"/>
      <sheetName val="ข้อมูลวัสดุ"/>
      <sheetName val="ข้อมูลค่าแรงงาน"/>
      <sheetName val="BOQ"/>
      <sheetName val="ปริมาณงาน"/>
      <sheetName val="สรุปวัสดุและค่าดำเนินการ"/>
      <sheetName val="ระยะทางและค่าขนส่ง"/>
      <sheetName val="ข้อมูลงานคอนกรีต"/>
      <sheetName val="Unit Cost"/>
      <sheetName val="รวมตารางคำนวณ"/>
      <sheetName val="ท่อ คสล."/>
      <sheetName val="Factor F"/>
      <sheetName val="รถ 6 ล้อ"/>
      <sheetName val="ข้อมูลขนส่ง 6 ล้อ"/>
      <sheetName val="รถ 10 ล้อ"/>
      <sheetName val="ข้อมูลขนส่ง 10 ล้อ"/>
      <sheetName val="รถ 10 ล้อ+พ่วง"/>
      <sheetName val="ข้อมูลขนส่ง 10 ล้อ + ลากพ่วง"/>
      <sheetName val="ค่าดำเนินการ+ค่าเสื่อมราคา"/>
      <sheetName val="ค่าดำเนินการ+ค่าเสื่อม_2"/>
    </sheetNames>
    <sheetDataSet>
      <sheetData sheetId="11">
        <row r="11">
          <cell r="Q11">
            <v>1.7</v>
          </cell>
        </row>
        <row r="15">
          <cell r="Q15">
            <v>21.14</v>
          </cell>
        </row>
        <row r="16">
          <cell r="Q16">
            <v>45.39</v>
          </cell>
        </row>
        <row r="18">
          <cell r="Q18">
            <v>20.92</v>
          </cell>
        </row>
        <row r="19">
          <cell r="Q19">
            <v>8.14</v>
          </cell>
        </row>
        <row r="21">
          <cell r="Q21">
            <v>38.52</v>
          </cell>
        </row>
        <row r="25">
          <cell r="Q25">
            <v>31.58</v>
          </cell>
        </row>
        <row r="27">
          <cell r="Q27">
            <v>54.58</v>
          </cell>
        </row>
        <row r="30">
          <cell r="Q30">
            <v>72</v>
          </cell>
        </row>
        <row r="32">
          <cell r="Q32">
            <v>24.76</v>
          </cell>
        </row>
        <row r="33">
          <cell r="Q33">
            <v>88.31</v>
          </cell>
        </row>
        <row r="34">
          <cell r="Q34">
            <v>7.97</v>
          </cell>
        </row>
        <row r="36">
          <cell r="Q36">
            <v>10.76</v>
          </cell>
        </row>
        <row r="37">
          <cell r="Q37">
            <v>14.13</v>
          </cell>
        </row>
        <row r="38">
          <cell r="Q38">
            <v>11.12</v>
          </cell>
        </row>
        <row r="60">
          <cell r="Q60">
            <v>179.87</v>
          </cell>
        </row>
        <row r="62">
          <cell r="Q62">
            <v>21.94</v>
          </cell>
        </row>
        <row r="63">
          <cell r="Q63">
            <v>12.26</v>
          </cell>
        </row>
        <row r="66">
          <cell r="Q66">
            <v>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เมนู"/>
      <sheetName val="รายละเอียดงาน"/>
      <sheetName val="ส่วนใส่ปริมาณงาน"/>
      <sheetName val="บันทึกข้อความ"/>
      <sheetName val="รายงานผลรายสัปดาห์"/>
      <sheetName val="S-CURVE"/>
      <sheetName val="หนังสือเร่งรัด"/>
      <sheetName val="แจ้งปรับเกิน 10%"/>
      <sheetName val="ส่วนคำนวณ1"/>
      <sheetName val="ส่วนคำนวณ2"/>
      <sheetName val="คำแนะนำการกรอก"/>
      <sheetName val="แนะนำการใส่ปริมาณ"/>
      <sheetName val="แนะนำการวางแผน"/>
    </sheetNames>
    <sheetDataSet>
      <sheetData sheetId="2">
        <row r="3">
          <cell r="G3">
            <v>38967</v>
          </cell>
          <cell r="H3">
            <v>38975</v>
          </cell>
          <cell r="I3">
            <v>38983</v>
          </cell>
          <cell r="J3">
            <v>38990</v>
          </cell>
          <cell r="K3">
            <v>38997</v>
          </cell>
          <cell r="L3">
            <v>39005</v>
          </cell>
          <cell r="M3">
            <v>39013</v>
          </cell>
          <cell r="N3">
            <v>39021</v>
          </cell>
          <cell r="O3">
            <v>39028</v>
          </cell>
          <cell r="P3">
            <v>39036</v>
          </cell>
          <cell r="Q3">
            <v>39044</v>
          </cell>
          <cell r="R3">
            <v>39051</v>
          </cell>
          <cell r="S3">
            <v>39058</v>
          </cell>
          <cell r="T3">
            <v>39066</v>
          </cell>
          <cell r="U3">
            <v>39074</v>
          </cell>
          <cell r="V3">
            <v>39082</v>
          </cell>
          <cell r="W3">
            <v>39089</v>
          </cell>
          <cell r="X3">
            <v>39097</v>
          </cell>
          <cell r="Y3">
            <v>39105</v>
          </cell>
          <cell r="Z3">
            <v>39113</v>
          </cell>
          <cell r="AA3">
            <v>39120</v>
          </cell>
          <cell r="AB3">
            <v>39128</v>
          </cell>
          <cell r="AC3">
            <v>39136</v>
          </cell>
          <cell r="AD3">
            <v>39141</v>
          </cell>
          <cell r="AE3">
            <v>39148</v>
          </cell>
          <cell r="AF3">
            <v>39156</v>
          </cell>
          <cell r="AG3">
            <v>39164</v>
          </cell>
          <cell r="AH3">
            <v>39172</v>
          </cell>
          <cell r="AI3">
            <v>39179</v>
          </cell>
          <cell r="AJ3">
            <v>39187</v>
          </cell>
          <cell r="AK3">
            <v>39195</v>
          </cell>
          <cell r="AL3">
            <v>39202</v>
          </cell>
          <cell r="AM3">
            <v>39209</v>
          </cell>
          <cell r="AN3">
            <v>39217</v>
          </cell>
          <cell r="AO3">
            <v>39225</v>
          </cell>
          <cell r="AP3">
            <v>39233</v>
          </cell>
          <cell r="AQ3">
            <v>39240</v>
          </cell>
          <cell r="AR3">
            <v>39248</v>
          </cell>
          <cell r="AS3">
            <v>39256</v>
          </cell>
          <cell r="AT3">
            <v>39263</v>
          </cell>
          <cell r="AU3">
            <v>39270</v>
          </cell>
          <cell r="AV3">
            <v>39278</v>
          </cell>
          <cell r="AW3">
            <v>39286</v>
          </cell>
          <cell r="AX3">
            <v>39294</v>
          </cell>
          <cell r="AY3">
            <v>39301</v>
          </cell>
          <cell r="AZ3">
            <v>39309</v>
          </cell>
          <cell r="BA3">
            <v>39317</v>
          </cell>
          <cell r="BB3">
            <v>39325</v>
          </cell>
          <cell r="BC3">
            <v>39332</v>
          </cell>
          <cell r="BD3">
            <v>39340</v>
          </cell>
          <cell r="BE3">
            <v>39348</v>
          </cell>
          <cell r="BF3">
            <v>39355</v>
          </cell>
          <cell r="BG3">
            <v>39362</v>
          </cell>
          <cell r="BH3">
            <v>39370</v>
          </cell>
          <cell r="BI3">
            <v>39378</v>
          </cell>
          <cell r="BJ3">
            <v>39386</v>
          </cell>
          <cell r="BK3">
            <v>39393</v>
          </cell>
          <cell r="BL3">
            <v>39401</v>
          </cell>
          <cell r="BM3">
            <v>39409</v>
          </cell>
          <cell r="BN3">
            <v>39416</v>
          </cell>
          <cell r="BO3">
            <v>39423</v>
          </cell>
          <cell r="BP3">
            <v>39431</v>
          </cell>
          <cell r="BQ3">
            <v>39439</v>
          </cell>
          <cell r="BR3">
            <v>39447</v>
          </cell>
          <cell r="BS3">
            <v>39454</v>
          </cell>
          <cell r="BT3">
            <v>39462</v>
          </cell>
          <cell r="BU3">
            <v>39470</v>
          </cell>
          <cell r="BV3">
            <v>39478</v>
          </cell>
          <cell r="BW3">
            <v>39485</v>
          </cell>
          <cell r="BX3">
            <v>39493</v>
          </cell>
          <cell r="BY3">
            <v>39501</v>
          </cell>
          <cell r="BZ3">
            <v>39507</v>
          </cell>
          <cell r="CA3">
            <v>39514</v>
          </cell>
          <cell r="CB3">
            <v>39522</v>
          </cell>
          <cell r="CC3">
            <v>39530</v>
          </cell>
          <cell r="CD3">
            <v>39538</v>
          </cell>
          <cell r="CE3">
            <v>39545</v>
          </cell>
          <cell r="CF3">
            <v>39553</v>
          </cell>
          <cell r="CG3">
            <v>39561</v>
          </cell>
          <cell r="CH3">
            <v>39568</v>
          </cell>
          <cell r="CI3">
            <v>39575</v>
          </cell>
          <cell r="CJ3">
            <v>39583</v>
          </cell>
          <cell r="CK3">
            <v>39591</v>
          </cell>
          <cell r="CL3">
            <v>39599</v>
          </cell>
          <cell r="CM3">
            <v>39606</v>
          </cell>
          <cell r="CN3">
            <v>39614</v>
          </cell>
          <cell r="CO3">
            <v>39622</v>
          </cell>
          <cell r="CP3">
            <v>39629</v>
          </cell>
          <cell r="CQ3">
            <v>39636</v>
          </cell>
          <cell r="CR3">
            <v>39644</v>
          </cell>
          <cell r="CS3">
            <v>39652</v>
          </cell>
          <cell r="CT3">
            <v>39660</v>
          </cell>
          <cell r="CU3">
            <v>39667</v>
          </cell>
          <cell r="CV3">
            <v>39675</v>
          </cell>
          <cell r="CW3">
            <v>39683</v>
          </cell>
          <cell r="CX3">
            <v>39691</v>
          </cell>
        </row>
        <row r="4">
          <cell r="G4">
            <v>2549</v>
          </cell>
          <cell r="K4">
            <v>2549</v>
          </cell>
          <cell r="O4">
            <v>2549</v>
          </cell>
          <cell r="S4">
            <v>2549</v>
          </cell>
          <cell r="W4">
            <v>2550</v>
          </cell>
          <cell r="AA4">
            <v>2550</v>
          </cell>
          <cell r="AE4">
            <v>2550</v>
          </cell>
          <cell r="AI4">
            <v>2550</v>
          </cell>
          <cell r="AM4">
            <v>2550</v>
          </cell>
          <cell r="AQ4">
            <v>2550</v>
          </cell>
          <cell r="AU4">
            <v>2550</v>
          </cell>
          <cell r="AY4">
            <v>2550</v>
          </cell>
          <cell r="BC4">
            <v>2550</v>
          </cell>
          <cell r="BG4">
            <v>2550</v>
          </cell>
          <cell r="BK4">
            <v>2550</v>
          </cell>
          <cell r="BO4">
            <v>2550</v>
          </cell>
          <cell r="BS4">
            <v>2551</v>
          </cell>
          <cell r="BW4">
            <v>2551</v>
          </cell>
          <cell r="CA4">
            <v>2551</v>
          </cell>
          <cell r="CE4">
            <v>2551</v>
          </cell>
          <cell r="CI4">
            <v>2551</v>
          </cell>
          <cell r="CM4">
            <v>2551</v>
          </cell>
          <cell r="CQ4">
            <v>2551</v>
          </cell>
          <cell r="CU4">
            <v>2551</v>
          </cell>
        </row>
        <row r="5">
          <cell r="G5">
            <v>38961</v>
          </cell>
          <cell r="K5">
            <v>38991</v>
          </cell>
          <cell r="O5">
            <v>39022</v>
          </cell>
          <cell r="S5">
            <v>39052</v>
          </cell>
          <cell r="W5">
            <v>39083</v>
          </cell>
          <cell r="AA5">
            <v>39114</v>
          </cell>
          <cell r="AE5">
            <v>39142</v>
          </cell>
          <cell r="AI5">
            <v>39173</v>
          </cell>
          <cell r="AM5">
            <v>39203</v>
          </cell>
          <cell r="AQ5">
            <v>39234</v>
          </cell>
          <cell r="AU5">
            <v>39264</v>
          </cell>
          <cell r="AY5">
            <v>39295</v>
          </cell>
          <cell r="BC5">
            <v>39326</v>
          </cell>
          <cell r="BG5">
            <v>39356</v>
          </cell>
          <cell r="BK5">
            <v>39387</v>
          </cell>
          <cell r="BO5">
            <v>39417</v>
          </cell>
          <cell r="BS5">
            <v>39448</v>
          </cell>
          <cell r="BW5">
            <v>39479</v>
          </cell>
          <cell r="CA5">
            <v>39508</v>
          </cell>
          <cell r="CE5">
            <v>39539</v>
          </cell>
          <cell r="CI5">
            <v>39569</v>
          </cell>
          <cell r="CM5">
            <v>39600</v>
          </cell>
          <cell r="CQ5">
            <v>39630</v>
          </cell>
          <cell r="CU5">
            <v>39661</v>
          </cell>
        </row>
        <row r="6">
          <cell r="G6">
            <v>38967</v>
          </cell>
          <cell r="H6">
            <v>38975</v>
          </cell>
          <cell r="I6">
            <v>38983</v>
          </cell>
          <cell r="J6">
            <v>38990</v>
          </cell>
          <cell r="K6">
            <v>38997</v>
          </cell>
          <cell r="L6">
            <v>39005</v>
          </cell>
          <cell r="M6">
            <v>39013</v>
          </cell>
          <cell r="N6">
            <v>39021</v>
          </cell>
          <cell r="O6">
            <v>39028</v>
          </cell>
          <cell r="P6">
            <v>39036</v>
          </cell>
          <cell r="Q6">
            <v>39044</v>
          </cell>
          <cell r="R6">
            <v>39051</v>
          </cell>
          <cell r="S6">
            <v>39058</v>
          </cell>
          <cell r="T6">
            <v>39066</v>
          </cell>
          <cell r="U6">
            <v>39074</v>
          </cell>
          <cell r="V6">
            <v>39082</v>
          </cell>
          <cell r="W6">
            <v>39089</v>
          </cell>
          <cell r="X6">
            <v>39097</v>
          </cell>
          <cell r="Y6">
            <v>39105</v>
          </cell>
          <cell r="Z6">
            <v>39113</v>
          </cell>
          <cell r="AA6">
            <v>39120</v>
          </cell>
          <cell r="AB6">
            <v>39128</v>
          </cell>
          <cell r="AC6">
            <v>39136</v>
          </cell>
          <cell r="AD6">
            <v>39141</v>
          </cell>
          <cell r="AE6">
            <v>39148</v>
          </cell>
          <cell r="AF6">
            <v>39156</v>
          </cell>
          <cell r="AG6">
            <v>39164</v>
          </cell>
          <cell r="AH6">
            <v>39172</v>
          </cell>
          <cell r="AI6">
            <v>39179</v>
          </cell>
          <cell r="AJ6">
            <v>39187</v>
          </cell>
          <cell r="AK6">
            <v>39195</v>
          </cell>
          <cell r="AL6">
            <v>39202</v>
          </cell>
          <cell r="AM6">
            <v>39209</v>
          </cell>
          <cell r="AN6">
            <v>39217</v>
          </cell>
          <cell r="AO6">
            <v>39225</v>
          </cell>
          <cell r="AP6">
            <v>39233</v>
          </cell>
          <cell r="AQ6">
            <v>39240</v>
          </cell>
          <cell r="AR6">
            <v>39248</v>
          </cell>
          <cell r="AS6">
            <v>39256</v>
          </cell>
          <cell r="AT6">
            <v>39263</v>
          </cell>
          <cell r="AU6">
            <v>39270</v>
          </cell>
          <cell r="AV6">
            <v>39278</v>
          </cell>
          <cell r="AW6">
            <v>39286</v>
          </cell>
          <cell r="AX6">
            <v>39294</v>
          </cell>
          <cell r="AY6">
            <v>39301</v>
          </cell>
          <cell r="AZ6">
            <v>39309</v>
          </cell>
          <cell r="BA6">
            <v>39317</v>
          </cell>
          <cell r="BB6">
            <v>39325</v>
          </cell>
          <cell r="BC6">
            <v>39332</v>
          </cell>
          <cell r="BD6">
            <v>39340</v>
          </cell>
          <cell r="BE6">
            <v>39348</v>
          </cell>
          <cell r="BF6">
            <v>39355</v>
          </cell>
          <cell r="BG6">
            <v>39362</v>
          </cell>
          <cell r="BH6">
            <v>39370</v>
          </cell>
          <cell r="BI6">
            <v>39378</v>
          </cell>
          <cell r="BJ6">
            <v>39386</v>
          </cell>
          <cell r="BK6">
            <v>39393</v>
          </cell>
          <cell r="BL6">
            <v>39401</v>
          </cell>
          <cell r="BM6">
            <v>39409</v>
          </cell>
          <cell r="BN6">
            <v>39416</v>
          </cell>
          <cell r="BO6">
            <v>39423</v>
          </cell>
          <cell r="BP6">
            <v>39431</v>
          </cell>
          <cell r="BQ6">
            <v>39439</v>
          </cell>
          <cell r="BR6">
            <v>39447</v>
          </cell>
          <cell r="BS6">
            <v>39454</v>
          </cell>
          <cell r="BT6">
            <v>39462</v>
          </cell>
          <cell r="BU6">
            <v>39470</v>
          </cell>
          <cell r="BV6">
            <v>39478</v>
          </cell>
          <cell r="BW6">
            <v>39485</v>
          </cell>
          <cell r="BX6">
            <v>39493</v>
          </cell>
          <cell r="BY6">
            <v>39501</v>
          </cell>
          <cell r="BZ6">
            <v>39507</v>
          </cell>
          <cell r="CA6">
            <v>39514</v>
          </cell>
          <cell r="CB6">
            <v>39522</v>
          </cell>
          <cell r="CC6">
            <v>39530</v>
          </cell>
          <cell r="CD6">
            <v>39538</v>
          </cell>
          <cell r="CE6">
            <v>39545</v>
          </cell>
          <cell r="CF6">
            <v>39553</v>
          </cell>
          <cell r="CG6">
            <v>39561</v>
          </cell>
          <cell r="CH6">
            <v>39568</v>
          </cell>
          <cell r="CI6">
            <v>39575</v>
          </cell>
          <cell r="CJ6">
            <v>39583</v>
          </cell>
          <cell r="CK6">
            <v>39591</v>
          </cell>
          <cell r="CL6">
            <v>39599</v>
          </cell>
          <cell r="CM6">
            <v>39606</v>
          </cell>
          <cell r="CN6">
            <v>39614</v>
          </cell>
          <cell r="CO6">
            <v>39622</v>
          </cell>
          <cell r="CP6">
            <v>39629</v>
          </cell>
          <cell r="CQ6">
            <v>39636</v>
          </cell>
          <cell r="CR6">
            <v>39644</v>
          </cell>
          <cell r="CS6">
            <v>39652</v>
          </cell>
          <cell r="CT6">
            <v>39660</v>
          </cell>
          <cell r="CU6">
            <v>39667</v>
          </cell>
          <cell r="CV6">
            <v>39675</v>
          </cell>
          <cell r="CW6">
            <v>39683</v>
          </cell>
          <cell r="CX6">
            <v>39691</v>
          </cell>
        </row>
        <row r="7">
          <cell r="H7">
            <v>10000</v>
          </cell>
          <cell r="I7">
            <v>4400</v>
          </cell>
        </row>
        <row r="8">
          <cell r="I8">
            <v>1390</v>
          </cell>
        </row>
        <row r="9">
          <cell r="J9">
            <v>2241</v>
          </cell>
        </row>
        <row r="10">
          <cell r="L10">
            <v>300</v>
          </cell>
          <cell r="M10">
            <v>300</v>
          </cell>
          <cell r="N10">
            <v>250</v>
          </cell>
          <cell r="O10">
            <v>472</v>
          </cell>
        </row>
        <row r="11">
          <cell r="O11">
            <v>1624</v>
          </cell>
        </row>
        <row r="12">
          <cell r="P12">
            <v>745</v>
          </cell>
        </row>
        <row r="13">
          <cell r="P13">
            <v>7270</v>
          </cell>
        </row>
        <row r="14">
          <cell r="Q14">
            <v>7270</v>
          </cell>
        </row>
        <row r="15">
          <cell r="J15">
            <v>14</v>
          </cell>
        </row>
        <row r="16">
          <cell r="R16">
            <v>9</v>
          </cell>
        </row>
        <row r="17">
          <cell r="Q17">
            <v>400</v>
          </cell>
        </row>
        <row r="18">
          <cell r="J18">
            <v>0.59</v>
          </cell>
          <cell r="K18">
            <v>0.65</v>
          </cell>
          <cell r="N18">
            <v>0.26</v>
          </cell>
          <cell r="P18">
            <v>1</v>
          </cell>
          <cell r="Q18">
            <v>1.5</v>
          </cell>
        </row>
        <row r="32">
          <cell r="E32">
            <v>3168000</v>
          </cell>
        </row>
      </sheetData>
      <sheetData sheetId="8">
        <row r="28">
          <cell r="A28">
            <v>1</v>
          </cell>
          <cell r="B28" t="str">
            <v>1 - 7</v>
          </cell>
          <cell r="C28">
            <v>1</v>
          </cell>
          <cell r="D28">
            <v>7</v>
          </cell>
        </row>
        <row r="29">
          <cell r="A29">
            <v>2</v>
          </cell>
          <cell r="B29" t="str">
            <v>8 - 15</v>
          </cell>
          <cell r="C29">
            <v>8</v>
          </cell>
          <cell r="D29">
            <v>15</v>
          </cell>
        </row>
        <row r="30">
          <cell r="A30">
            <v>3</v>
          </cell>
          <cell r="B30" t="str">
            <v>16 - 23</v>
          </cell>
          <cell r="C30">
            <v>16</v>
          </cell>
          <cell r="D30">
            <v>23</v>
          </cell>
        </row>
        <row r="31">
          <cell r="A31">
            <v>4</v>
          </cell>
          <cell r="B31" t="str">
            <v>24 - 30</v>
          </cell>
          <cell r="C31">
            <v>30</v>
          </cell>
          <cell r="D31">
            <v>28</v>
          </cell>
          <cell r="E31">
            <v>30</v>
          </cell>
        </row>
        <row r="41">
          <cell r="G41">
            <v>38967</v>
          </cell>
          <cell r="H41">
            <v>38975</v>
          </cell>
          <cell r="I41">
            <v>38983</v>
          </cell>
          <cell r="J41">
            <v>38990</v>
          </cell>
          <cell r="K41">
            <v>38997</v>
          </cell>
          <cell r="L41">
            <v>39005</v>
          </cell>
          <cell r="M41">
            <v>39013</v>
          </cell>
          <cell r="N41">
            <v>39021</v>
          </cell>
          <cell r="O41">
            <v>39028</v>
          </cell>
          <cell r="P41">
            <v>39036</v>
          </cell>
          <cell r="Q41">
            <v>39044</v>
          </cell>
          <cell r="R41">
            <v>39051</v>
          </cell>
          <cell r="S41">
            <v>39058</v>
          </cell>
          <cell r="T41">
            <v>39066</v>
          </cell>
          <cell r="U41">
            <v>39074</v>
          </cell>
          <cell r="V41">
            <v>39082</v>
          </cell>
          <cell r="W41">
            <v>39089</v>
          </cell>
          <cell r="X41">
            <v>39097</v>
          </cell>
          <cell r="Y41">
            <v>39105</v>
          </cell>
          <cell r="Z41">
            <v>39113</v>
          </cell>
          <cell r="AA41">
            <v>39120</v>
          </cell>
          <cell r="AB41">
            <v>39128</v>
          </cell>
          <cell r="AC41">
            <v>39136</v>
          </cell>
          <cell r="AD41">
            <v>39141</v>
          </cell>
          <cell r="AE41">
            <v>39148</v>
          </cell>
          <cell r="AF41">
            <v>39156</v>
          </cell>
          <cell r="AG41">
            <v>39164</v>
          </cell>
          <cell r="AH41">
            <v>39172</v>
          </cell>
          <cell r="AI41">
            <v>39179</v>
          </cell>
          <cell r="AJ41">
            <v>39187</v>
          </cell>
          <cell r="AK41">
            <v>39195</v>
          </cell>
          <cell r="AL41">
            <v>39202</v>
          </cell>
          <cell r="AM41">
            <v>39209</v>
          </cell>
          <cell r="AN41">
            <v>39217</v>
          </cell>
          <cell r="AO41">
            <v>39225</v>
          </cell>
          <cell r="AP41">
            <v>39233</v>
          </cell>
          <cell r="AQ41">
            <v>39240</v>
          </cell>
          <cell r="AR41">
            <v>39248</v>
          </cell>
          <cell r="AS41">
            <v>39256</v>
          </cell>
          <cell r="AT41">
            <v>39263</v>
          </cell>
          <cell r="AU41">
            <v>39270</v>
          </cell>
          <cell r="AV41">
            <v>39278</v>
          </cell>
          <cell r="AW41">
            <v>39286</v>
          </cell>
          <cell r="AX41">
            <v>39294</v>
          </cell>
          <cell r="AY41">
            <v>39301</v>
          </cell>
          <cell r="AZ41">
            <v>39309</v>
          </cell>
          <cell r="BA41">
            <v>39317</v>
          </cell>
          <cell r="BB41">
            <v>39325</v>
          </cell>
          <cell r="BC41">
            <v>39332</v>
          </cell>
          <cell r="BD41">
            <v>39340</v>
          </cell>
          <cell r="BE41">
            <v>39348</v>
          </cell>
          <cell r="BF41">
            <v>39355</v>
          </cell>
          <cell r="BG41">
            <v>39362</v>
          </cell>
          <cell r="BH41">
            <v>39370</v>
          </cell>
          <cell r="BI41">
            <v>39378</v>
          </cell>
          <cell r="BJ41">
            <v>39386</v>
          </cell>
          <cell r="BK41">
            <v>39393</v>
          </cell>
          <cell r="BL41">
            <v>39401</v>
          </cell>
          <cell r="BM41">
            <v>39409</v>
          </cell>
          <cell r="BN41">
            <v>39416</v>
          </cell>
          <cell r="BO41">
            <v>39423</v>
          </cell>
          <cell r="BP41">
            <v>39431</v>
          </cell>
          <cell r="BQ41">
            <v>39439</v>
          </cell>
          <cell r="BR41">
            <v>39447</v>
          </cell>
          <cell r="BS41">
            <v>39454</v>
          </cell>
          <cell r="BT41">
            <v>39462</v>
          </cell>
          <cell r="BU41">
            <v>39470</v>
          </cell>
          <cell r="BV41">
            <v>39478</v>
          </cell>
          <cell r="BW41">
            <v>39485</v>
          </cell>
          <cell r="BX41">
            <v>39493</v>
          </cell>
          <cell r="BY41">
            <v>39501</v>
          </cell>
          <cell r="BZ41">
            <v>39507</v>
          </cell>
          <cell r="CA41">
            <v>39514</v>
          </cell>
          <cell r="CB41">
            <v>39522</v>
          </cell>
          <cell r="CC41">
            <v>39530</v>
          </cell>
          <cell r="CD41">
            <v>39538</v>
          </cell>
          <cell r="CE41">
            <v>39545</v>
          </cell>
          <cell r="CF41">
            <v>39553</v>
          </cell>
          <cell r="CG41">
            <v>39561</v>
          </cell>
          <cell r="CH41">
            <v>39568</v>
          </cell>
          <cell r="CI41">
            <v>39575</v>
          </cell>
          <cell r="CJ41">
            <v>39583</v>
          </cell>
          <cell r="CK41">
            <v>39591</v>
          </cell>
          <cell r="CL41">
            <v>39599</v>
          </cell>
          <cell r="CM41">
            <v>39606</v>
          </cell>
          <cell r="CN41">
            <v>39614</v>
          </cell>
          <cell r="CO41">
            <v>39622</v>
          </cell>
          <cell r="CP41">
            <v>39629</v>
          </cell>
          <cell r="CQ41">
            <v>39636</v>
          </cell>
          <cell r="CR41">
            <v>39644</v>
          </cell>
          <cell r="CS41">
            <v>39652</v>
          </cell>
          <cell r="CT41">
            <v>39660</v>
          </cell>
          <cell r="CU41">
            <v>39667</v>
          </cell>
          <cell r="CV41">
            <v>39675</v>
          </cell>
          <cell r="CW41">
            <v>39683</v>
          </cell>
          <cell r="CX41">
            <v>39691</v>
          </cell>
        </row>
        <row r="42">
          <cell r="G42">
            <v>38961</v>
          </cell>
          <cell r="K42">
            <v>38991</v>
          </cell>
          <cell r="O42">
            <v>39022</v>
          </cell>
          <cell r="S42">
            <v>39052</v>
          </cell>
          <cell r="W42">
            <v>39083</v>
          </cell>
          <cell r="AA42">
            <v>39114</v>
          </cell>
          <cell r="AE42">
            <v>39142</v>
          </cell>
          <cell r="AI42">
            <v>39173</v>
          </cell>
          <cell r="AM42">
            <v>39203</v>
          </cell>
          <cell r="AQ42">
            <v>39234</v>
          </cell>
          <cell r="AU42">
            <v>39264</v>
          </cell>
          <cell r="AY42">
            <v>39295</v>
          </cell>
          <cell r="BC42">
            <v>39326</v>
          </cell>
          <cell r="BG42">
            <v>39356</v>
          </cell>
          <cell r="BK42">
            <v>39387</v>
          </cell>
          <cell r="BO42">
            <v>39417</v>
          </cell>
          <cell r="BS42">
            <v>39448</v>
          </cell>
          <cell r="BW42">
            <v>39479</v>
          </cell>
          <cell r="CA42">
            <v>39508</v>
          </cell>
          <cell r="CE42">
            <v>39539</v>
          </cell>
          <cell r="CI42">
            <v>39569</v>
          </cell>
          <cell r="CM42">
            <v>39600</v>
          </cell>
          <cell r="CQ42">
            <v>39630</v>
          </cell>
          <cell r="CU42">
            <v>39661</v>
          </cell>
        </row>
        <row r="43">
          <cell r="G43">
            <v>38967</v>
          </cell>
          <cell r="H43">
            <v>38975</v>
          </cell>
          <cell r="I43">
            <v>38983</v>
          </cell>
          <cell r="J43">
            <v>38990</v>
          </cell>
          <cell r="K43">
            <v>38997</v>
          </cell>
          <cell r="L43">
            <v>39005</v>
          </cell>
          <cell r="M43">
            <v>39013</v>
          </cell>
          <cell r="N43">
            <v>39021</v>
          </cell>
          <cell r="O43">
            <v>39028</v>
          </cell>
          <cell r="P43">
            <v>39036</v>
          </cell>
          <cell r="Q43">
            <v>39044</v>
          </cell>
          <cell r="R43">
            <v>39051</v>
          </cell>
          <cell r="S43">
            <v>39058</v>
          </cell>
          <cell r="T43">
            <v>39066</v>
          </cell>
          <cell r="U43">
            <v>39074</v>
          </cell>
          <cell r="V43">
            <v>39082</v>
          </cell>
          <cell r="W43">
            <v>39089</v>
          </cell>
          <cell r="X43">
            <v>39097</v>
          </cell>
          <cell r="Y43">
            <v>39105</v>
          </cell>
          <cell r="Z43">
            <v>39113</v>
          </cell>
          <cell r="AA43">
            <v>39120</v>
          </cell>
          <cell r="AB43">
            <v>39128</v>
          </cell>
          <cell r="AC43">
            <v>39136</v>
          </cell>
          <cell r="AD43">
            <v>39141</v>
          </cell>
          <cell r="AE43">
            <v>39148</v>
          </cell>
          <cell r="AF43">
            <v>39156</v>
          </cell>
          <cell r="AG43">
            <v>39164</v>
          </cell>
          <cell r="AH43">
            <v>39172</v>
          </cell>
          <cell r="AI43">
            <v>39179</v>
          </cell>
          <cell r="AJ43">
            <v>39187</v>
          </cell>
          <cell r="AK43">
            <v>39195</v>
          </cell>
          <cell r="AL43">
            <v>39202</v>
          </cell>
          <cell r="AM43">
            <v>39209</v>
          </cell>
          <cell r="AN43">
            <v>39217</v>
          </cell>
          <cell r="AO43">
            <v>39225</v>
          </cell>
          <cell r="AP43">
            <v>39233</v>
          </cell>
          <cell r="AQ43">
            <v>39240</v>
          </cell>
          <cell r="AR43">
            <v>39248</v>
          </cell>
          <cell r="AS43">
            <v>39256</v>
          </cell>
          <cell r="AT43">
            <v>39263</v>
          </cell>
          <cell r="AU43">
            <v>39270</v>
          </cell>
          <cell r="AV43">
            <v>39278</v>
          </cell>
          <cell r="AW43">
            <v>39286</v>
          </cell>
          <cell r="AX43">
            <v>39294</v>
          </cell>
          <cell r="AY43">
            <v>39301</v>
          </cell>
          <cell r="AZ43">
            <v>39309</v>
          </cell>
          <cell r="BA43">
            <v>39317</v>
          </cell>
          <cell r="BB43">
            <v>39325</v>
          </cell>
          <cell r="BC43">
            <v>39332</v>
          </cell>
          <cell r="BD43">
            <v>39340</v>
          </cell>
          <cell r="BE43">
            <v>39348</v>
          </cell>
          <cell r="BF43">
            <v>39355</v>
          </cell>
          <cell r="BG43">
            <v>39362</v>
          </cell>
          <cell r="BH43">
            <v>39370</v>
          </cell>
          <cell r="BI43">
            <v>39378</v>
          </cell>
          <cell r="BJ43">
            <v>39386</v>
          </cell>
          <cell r="BK43">
            <v>39393</v>
          </cell>
          <cell r="BL43">
            <v>39401</v>
          </cell>
          <cell r="BM43">
            <v>39409</v>
          </cell>
          <cell r="BN43">
            <v>39416</v>
          </cell>
          <cell r="BO43">
            <v>39423</v>
          </cell>
          <cell r="BP43">
            <v>39431</v>
          </cell>
          <cell r="BQ43">
            <v>39439</v>
          </cell>
          <cell r="BR43">
            <v>39447</v>
          </cell>
          <cell r="BS43">
            <v>39454</v>
          </cell>
          <cell r="BT43">
            <v>39462</v>
          </cell>
          <cell r="BU43">
            <v>39470</v>
          </cell>
          <cell r="BV43">
            <v>39478</v>
          </cell>
          <cell r="BW43">
            <v>39485</v>
          </cell>
          <cell r="BX43">
            <v>39493</v>
          </cell>
          <cell r="BY43">
            <v>39501</v>
          </cell>
          <cell r="BZ43">
            <v>39507</v>
          </cell>
          <cell r="CA43">
            <v>39514</v>
          </cell>
          <cell r="CB43">
            <v>39522</v>
          </cell>
          <cell r="CC43">
            <v>39530</v>
          </cell>
          <cell r="CD43">
            <v>39538</v>
          </cell>
          <cell r="CE43">
            <v>39545</v>
          </cell>
          <cell r="CF43">
            <v>39553</v>
          </cell>
          <cell r="CG43">
            <v>39561</v>
          </cell>
          <cell r="CH43">
            <v>39568</v>
          </cell>
          <cell r="CI43">
            <v>39575</v>
          </cell>
          <cell r="CJ43">
            <v>39583</v>
          </cell>
          <cell r="CK43">
            <v>39591</v>
          </cell>
          <cell r="CL43">
            <v>39599</v>
          </cell>
          <cell r="CM43">
            <v>39606</v>
          </cell>
          <cell r="CN43">
            <v>39614</v>
          </cell>
          <cell r="CO43">
            <v>39622</v>
          </cell>
          <cell r="CP43">
            <v>39629</v>
          </cell>
          <cell r="CQ43">
            <v>39636</v>
          </cell>
          <cell r="CR43">
            <v>39644</v>
          </cell>
          <cell r="CS43">
            <v>39652</v>
          </cell>
          <cell r="CT43">
            <v>39660</v>
          </cell>
          <cell r="CU43">
            <v>39667</v>
          </cell>
          <cell r="CV43">
            <v>39675</v>
          </cell>
          <cell r="CW43">
            <v>39683</v>
          </cell>
          <cell r="CX43">
            <v>39691</v>
          </cell>
        </row>
        <row r="44">
          <cell r="G44">
            <v>0</v>
          </cell>
          <cell r="H44">
            <v>10000</v>
          </cell>
          <cell r="I44">
            <v>14400</v>
          </cell>
          <cell r="J44">
            <v>14400</v>
          </cell>
          <cell r="K44">
            <v>14400</v>
          </cell>
          <cell r="L44">
            <v>14400</v>
          </cell>
          <cell r="M44">
            <v>14400</v>
          </cell>
          <cell r="N44">
            <v>14400</v>
          </cell>
          <cell r="O44">
            <v>14400</v>
          </cell>
          <cell r="P44">
            <v>14400</v>
          </cell>
          <cell r="Q44">
            <v>14400</v>
          </cell>
          <cell r="R44">
            <v>14400</v>
          </cell>
          <cell r="S44">
            <v>14400</v>
          </cell>
          <cell r="T44">
            <v>14400</v>
          </cell>
          <cell r="U44">
            <v>14400</v>
          </cell>
          <cell r="V44">
            <v>14400</v>
          </cell>
          <cell r="W44">
            <v>14400</v>
          </cell>
          <cell r="X44">
            <v>14400</v>
          </cell>
          <cell r="Y44">
            <v>14400</v>
          </cell>
          <cell r="Z44">
            <v>14400</v>
          </cell>
          <cell r="AA44">
            <v>14400</v>
          </cell>
          <cell r="AB44">
            <v>14400</v>
          </cell>
          <cell r="AC44">
            <v>14400</v>
          </cell>
          <cell r="AD44">
            <v>14400</v>
          </cell>
          <cell r="AE44">
            <v>14400</v>
          </cell>
          <cell r="AF44">
            <v>14400</v>
          </cell>
          <cell r="AG44">
            <v>14400</v>
          </cell>
          <cell r="AH44">
            <v>14400</v>
          </cell>
          <cell r="AI44">
            <v>14400</v>
          </cell>
          <cell r="AJ44">
            <v>14400</v>
          </cell>
          <cell r="AK44">
            <v>14400</v>
          </cell>
          <cell r="AL44">
            <v>14400</v>
          </cell>
          <cell r="AM44">
            <v>14400</v>
          </cell>
          <cell r="AN44">
            <v>14400</v>
          </cell>
          <cell r="AO44">
            <v>14400</v>
          </cell>
          <cell r="AP44">
            <v>14400</v>
          </cell>
          <cell r="AQ44">
            <v>14400</v>
          </cell>
          <cell r="AR44">
            <v>14400</v>
          </cell>
          <cell r="AS44">
            <v>14400</v>
          </cell>
          <cell r="AT44">
            <v>14400</v>
          </cell>
          <cell r="AU44">
            <v>14400</v>
          </cell>
          <cell r="AV44">
            <v>14400</v>
          </cell>
          <cell r="AW44">
            <v>14400</v>
          </cell>
          <cell r="AX44">
            <v>14400</v>
          </cell>
          <cell r="AY44">
            <v>14400</v>
          </cell>
          <cell r="AZ44">
            <v>14400</v>
          </cell>
          <cell r="BA44">
            <v>14400</v>
          </cell>
          <cell r="BB44">
            <v>14400</v>
          </cell>
          <cell r="BC44">
            <v>14400</v>
          </cell>
          <cell r="BD44">
            <v>14400</v>
          </cell>
          <cell r="BE44">
            <v>14400</v>
          </cell>
          <cell r="BF44">
            <v>14400</v>
          </cell>
          <cell r="BG44">
            <v>14400</v>
          </cell>
          <cell r="BH44">
            <v>14400</v>
          </cell>
          <cell r="BI44">
            <v>14400</v>
          </cell>
          <cell r="BJ44">
            <v>14400</v>
          </cell>
          <cell r="BK44">
            <v>14400</v>
          </cell>
          <cell r="BL44">
            <v>14400</v>
          </cell>
          <cell r="BM44">
            <v>14400</v>
          </cell>
          <cell r="BN44">
            <v>14400</v>
          </cell>
          <cell r="BO44">
            <v>14400</v>
          </cell>
          <cell r="BP44">
            <v>14400</v>
          </cell>
          <cell r="BQ44">
            <v>14400</v>
          </cell>
          <cell r="BR44">
            <v>14400</v>
          </cell>
          <cell r="BS44">
            <v>14400</v>
          </cell>
          <cell r="BT44">
            <v>14400</v>
          </cell>
          <cell r="BU44">
            <v>14400</v>
          </cell>
          <cell r="BV44">
            <v>14400</v>
          </cell>
          <cell r="BW44">
            <v>14400</v>
          </cell>
          <cell r="BX44">
            <v>14400</v>
          </cell>
          <cell r="BY44">
            <v>14400</v>
          </cell>
          <cell r="BZ44">
            <v>14400</v>
          </cell>
          <cell r="CA44">
            <v>14400</v>
          </cell>
          <cell r="CB44">
            <v>14400</v>
          </cell>
          <cell r="CC44">
            <v>14400</v>
          </cell>
          <cell r="CD44">
            <v>14400</v>
          </cell>
          <cell r="CE44">
            <v>14400</v>
          </cell>
          <cell r="CF44">
            <v>14400</v>
          </cell>
          <cell r="CG44">
            <v>14400</v>
          </cell>
          <cell r="CH44">
            <v>14400</v>
          </cell>
          <cell r="CI44">
            <v>14400</v>
          </cell>
          <cell r="CJ44">
            <v>14400</v>
          </cell>
          <cell r="CK44">
            <v>14400</v>
          </cell>
          <cell r="CL44">
            <v>14400</v>
          </cell>
          <cell r="CM44">
            <v>14400</v>
          </cell>
          <cell r="CN44">
            <v>14400</v>
          </cell>
          <cell r="CO44">
            <v>14400</v>
          </cell>
          <cell r="CP44">
            <v>14400</v>
          </cell>
          <cell r="CQ44">
            <v>14400</v>
          </cell>
          <cell r="CR44">
            <v>14400</v>
          </cell>
          <cell r="CS44">
            <v>14400</v>
          </cell>
          <cell r="CT44">
            <v>14400</v>
          </cell>
          <cell r="CU44">
            <v>14400</v>
          </cell>
          <cell r="CV44">
            <v>14400</v>
          </cell>
          <cell r="CW44">
            <v>14400</v>
          </cell>
          <cell r="CX44">
            <v>14400</v>
          </cell>
        </row>
        <row r="45">
          <cell r="G45">
            <v>0</v>
          </cell>
          <cell r="H45">
            <v>0</v>
          </cell>
          <cell r="I45">
            <v>1390</v>
          </cell>
          <cell r="J45">
            <v>1390</v>
          </cell>
          <cell r="K45">
            <v>1390</v>
          </cell>
          <cell r="L45">
            <v>1390</v>
          </cell>
          <cell r="M45">
            <v>1390</v>
          </cell>
          <cell r="N45">
            <v>1390</v>
          </cell>
          <cell r="O45">
            <v>1390</v>
          </cell>
          <cell r="P45">
            <v>1390</v>
          </cell>
          <cell r="Q45">
            <v>1390</v>
          </cell>
          <cell r="R45">
            <v>1390</v>
          </cell>
          <cell r="S45">
            <v>1390</v>
          </cell>
          <cell r="T45">
            <v>1390</v>
          </cell>
          <cell r="U45">
            <v>1390</v>
          </cell>
          <cell r="V45">
            <v>1390</v>
          </cell>
          <cell r="W45">
            <v>1390</v>
          </cell>
          <cell r="X45">
            <v>1390</v>
          </cell>
          <cell r="Y45">
            <v>1390</v>
          </cell>
          <cell r="Z45">
            <v>1390</v>
          </cell>
          <cell r="AA45">
            <v>1390</v>
          </cell>
          <cell r="AB45">
            <v>1390</v>
          </cell>
          <cell r="AC45">
            <v>1390</v>
          </cell>
          <cell r="AD45">
            <v>1390</v>
          </cell>
          <cell r="AE45">
            <v>1390</v>
          </cell>
          <cell r="AF45">
            <v>1390</v>
          </cell>
          <cell r="AG45">
            <v>1390</v>
          </cell>
          <cell r="AH45">
            <v>1390</v>
          </cell>
          <cell r="AI45">
            <v>1390</v>
          </cell>
          <cell r="AJ45">
            <v>1390</v>
          </cell>
          <cell r="AK45">
            <v>1390</v>
          </cell>
          <cell r="AL45">
            <v>1390</v>
          </cell>
          <cell r="AM45">
            <v>1390</v>
          </cell>
          <cell r="AN45">
            <v>1390</v>
          </cell>
          <cell r="AO45">
            <v>1390</v>
          </cell>
          <cell r="AP45">
            <v>1390</v>
          </cell>
          <cell r="AQ45">
            <v>1390</v>
          </cell>
          <cell r="AR45">
            <v>1390</v>
          </cell>
          <cell r="AS45">
            <v>1390</v>
          </cell>
          <cell r="AT45">
            <v>1390</v>
          </cell>
          <cell r="AU45">
            <v>1390</v>
          </cell>
          <cell r="AV45">
            <v>1390</v>
          </cell>
          <cell r="AW45">
            <v>1390</v>
          </cell>
          <cell r="AX45">
            <v>1390</v>
          </cell>
          <cell r="AY45">
            <v>1390</v>
          </cell>
          <cell r="AZ45">
            <v>1390</v>
          </cell>
          <cell r="BA45">
            <v>1390</v>
          </cell>
          <cell r="BB45">
            <v>1390</v>
          </cell>
          <cell r="BC45">
            <v>1390</v>
          </cell>
          <cell r="BD45">
            <v>1390</v>
          </cell>
          <cell r="BE45">
            <v>1390</v>
          </cell>
          <cell r="BF45">
            <v>1390</v>
          </cell>
          <cell r="BG45">
            <v>1390</v>
          </cell>
          <cell r="BH45">
            <v>1390</v>
          </cell>
          <cell r="BI45">
            <v>1390</v>
          </cell>
          <cell r="BJ45">
            <v>1390</v>
          </cell>
          <cell r="BK45">
            <v>1390</v>
          </cell>
          <cell r="BL45">
            <v>1390</v>
          </cell>
          <cell r="BM45">
            <v>1390</v>
          </cell>
          <cell r="BN45">
            <v>1390</v>
          </cell>
          <cell r="BO45">
            <v>1390</v>
          </cell>
          <cell r="BP45">
            <v>1390</v>
          </cell>
          <cell r="BQ45">
            <v>1390</v>
          </cell>
          <cell r="BR45">
            <v>1390</v>
          </cell>
          <cell r="BS45">
            <v>1390</v>
          </cell>
          <cell r="BT45">
            <v>1390</v>
          </cell>
          <cell r="BU45">
            <v>1390</v>
          </cell>
          <cell r="BV45">
            <v>1390</v>
          </cell>
          <cell r="BW45">
            <v>1390</v>
          </cell>
          <cell r="BX45">
            <v>1390</v>
          </cell>
          <cell r="BY45">
            <v>1390</v>
          </cell>
          <cell r="BZ45">
            <v>1390</v>
          </cell>
          <cell r="CA45">
            <v>1390</v>
          </cell>
          <cell r="CB45">
            <v>1390</v>
          </cell>
          <cell r="CC45">
            <v>1390</v>
          </cell>
          <cell r="CD45">
            <v>1390</v>
          </cell>
          <cell r="CE45">
            <v>1390</v>
          </cell>
          <cell r="CF45">
            <v>1390</v>
          </cell>
          <cell r="CG45">
            <v>1390</v>
          </cell>
          <cell r="CH45">
            <v>1390</v>
          </cell>
          <cell r="CI45">
            <v>1390</v>
          </cell>
          <cell r="CJ45">
            <v>1390</v>
          </cell>
          <cell r="CK45">
            <v>1390</v>
          </cell>
          <cell r="CL45">
            <v>1390</v>
          </cell>
          <cell r="CM45">
            <v>1390</v>
          </cell>
          <cell r="CN45">
            <v>1390</v>
          </cell>
          <cell r="CO45">
            <v>1390</v>
          </cell>
          <cell r="CP45">
            <v>1390</v>
          </cell>
          <cell r="CQ45">
            <v>1390</v>
          </cell>
          <cell r="CR45">
            <v>1390</v>
          </cell>
          <cell r="CS45">
            <v>1390</v>
          </cell>
          <cell r="CT45">
            <v>1390</v>
          </cell>
          <cell r="CU45">
            <v>1390</v>
          </cell>
          <cell r="CV45">
            <v>1390</v>
          </cell>
          <cell r="CW45">
            <v>1390</v>
          </cell>
          <cell r="CX45">
            <v>1390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2241</v>
          </cell>
          <cell r="K46">
            <v>2241</v>
          </cell>
          <cell r="L46">
            <v>2241</v>
          </cell>
          <cell r="M46">
            <v>2241</v>
          </cell>
          <cell r="N46">
            <v>2241</v>
          </cell>
          <cell r="O46">
            <v>2241</v>
          </cell>
          <cell r="P46">
            <v>2241</v>
          </cell>
          <cell r="Q46">
            <v>2241</v>
          </cell>
          <cell r="R46">
            <v>2241</v>
          </cell>
          <cell r="S46">
            <v>2241</v>
          </cell>
          <cell r="T46">
            <v>2241</v>
          </cell>
          <cell r="U46">
            <v>2241</v>
          </cell>
          <cell r="V46">
            <v>2241</v>
          </cell>
          <cell r="W46">
            <v>2241</v>
          </cell>
          <cell r="X46">
            <v>2241</v>
          </cell>
          <cell r="Y46">
            <v>2241</v>
          </cell>
          <cell r="Z46">
            <v>2241</v>
          </cell>
          <cell r="AA46">
            <v>2241</v>
          </cell>
          <cell r="AB46">
            <v>2241</v>
          </cell>
          <cell r="AC46">
            <v>2241</v>
          </cell>
          <cell r="AD46">
            <v>2241</v>
          </cell>
          <cell r="AE46">
            <v>2241</v>
          </cell>
          <cell r="AF46">
            <v>2241</v>
          </cell>
          <cell r="AG46">
            <v>2241</v>
          </cell>
          <cell r="AH46">
            <v>2241</v>
          </cell>
          <cell r="AI46">
            <v>2241</v>
          </cell>
          <cell r="AJ46">
            <v>2241</v>
          </cell>
          <cell r="AK46">
            <v>2241</v>
          </cell>
          <cell r="AL46">
            <v>2241</v>
          </cell>
          <cell r="AM46">
            <v>2241</v>
          </cell>
          <cell r="AN46">
            <v>2241</v>
          </cell>
          <cell r="AO46">
            <v>2241</v>
          </cell>
          <cell r="AP46">
            <v>2241</v>
          </cell>
          <cell r="AQ46">
            <v>2241</v>
          </cell>
          <cell r="AR46">
            <v>2241</v>
          </cell>
          <cell r="AS46">
            <v>2241</v>
          </cell>
          <cell r="AT46">
            <v>2241</v>
          </cell>
          <cell r="AU46">
            <v>2241</v>
          </cell>
          <cell r="AV46">
            <v>2241</v>
          </cell>
          <cell r="AW46">
            <v>2241</v>
          </cell>
          <cell r="AX46">
            <v>2241</v>
          </cell>
          <cell r="AY46">
            <v>2241</v>
          </cell>
          <cell r="AZ46">
            <v>2241</v>
          </cell>
          <cell r="BA46">
            <v>2241</v>
          </cell>
          <cell r="BB46">
            <v>2241</v>
          </cell>
          <cell r="BC46">
            <v>2241</v>
          </cell>
          <cell r="BD46">
            <v>2241</v>
          </cell>
          <cell r="BE46">
            <v>2241</v>
          </cell>
          <cell r="BF46">
            <v>2241</v>
          </cell>
          <cell r="BG46">
            <v>2241</v>
          </cell>
          <cell r="BH46">
            <v>2241</v>
          </cell>
          <cell r="BI46">
            <v>2241</v>
          </cell>
          <cell r="BJ46">
            <v>2241</v>
          </cell>
          <cell r="BK46">
            <v>2241</v>
          </cell>
          <cell r="BL46">
            <v>2241</v>
          </cell>
          <cell r="BM46">
            <v>2241</v>
          </cell>
          <cell r="BN46">
            <v>2241</v>
          </cell>
          <cell r="BO46">
            <v>2241</v>
          </cell>
          <cell r="BP46">
            <v>2241</v>
          </cell>
          <cell r="BQ46">
            <v>2241</v>
          </cell>
          <cell r="BR46">
            <v>2241</v>
          </cell>
          <cell r="BS46">
            <v>2241</v>
          </cell>
          <cell r="BT46">
            <v>2241</v>
          </cell>
          <cell r="BU46">
            <v>2241</v>
          </cell>
          <cell r="BV46">
            <v>2241</v>
          </cell>
          <cell r="BW46">
            <v>2241</v>
          </cell>
          <cell r="BX46">
            <v>2241</v>
          </cell>
          <cell r="BY46">
            <v>2241</v>
          </cell>
          <cell r="BZ46">
            <v>2241</v>
          </cell>
          <cell r="CA46">
            <v>2241</v>
          </cell>
          <cell r="CB46">
            <v>2241</v>
          </cell>
          <cell r="CC46">
            <v>2241</v>
          </cell>
          <cell r="CD46">
            <v>2241</v>
          </cell>
          <cell r="CE46">
            <v>2241</v>
          </cell>
          <cell r="CF46">
            <v>2241</v>
          </cell>
          <cell r="CG46">
            <v>2241</v>
          </cell>
          <cell r="CH46">
            <v>2241</v>
          </cell>
          <cell r="CI46">
            <v>2241</v>
          </cell>
          <cell r="CJ46">
            <v>2241</v>
          </cell>
          <cell r="CK46">
            <v>2241</v>
          </cell>
          <cell r="CL46">
            <v>2241</v>
          </cell>
          <cell r="CM46">
            <v>2241</v>
          </cell>
          <cell r="CN46">
            <v>2241</v>
          </cell>
          <cell r="CO46">
            <v>2241</v>
          </cell>
          <cell r="CP46">
            <v>2241</v>
          </cell>
          <cell r="CQ46">
            <v>2241</v>
          </cell>
          <cell r="CR46">
            <v>2241</v>
          </cell>
          <cell r="CS46">
            <v>2241</v>
          </cell>
          <cell r="CT46">
            <v>2241</v>
          </cell>
          <cell r="CU46">
            <v>2241</v>
          </cell>
          <cell r="CV46">
            <v>2241</v>
          </cell>
          <cell r="CW46">
            <v>2241</v>
          </cell>
          <cell r="CX46">
            <v>2241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300</v>
          </cell>
          <cell r="M47">
            <v>600</v>
          </cell>
          <cell r="N47">
            <v>850</v>
          </cell>
          <cell r="O47">
            <v>1322</v>
          </cell>
          <cell r="P47">
            <v>1322</v>
          </cell>
          <cell r="Q47">
            <v>1322</v>
          </cell>
          <cell r="R47">
            <v>1322</v>
          </cell>
          <cell r="S47">
            <v>1322</v>
          </cell>
          <cell r="T47">
            <v>1322</v>
          </cell>
          <cell r="U47">
            <v>1322</v>
          </cell>
          <cell r="V47">
            <v>1322</v>
          </cell>
          <cell r="W47">
            <v>1322</v>
          </cell>
          <cell r="X47">
            <v>1322</v>
          </cell>
          <cell r="Y47">
            <v>1322</v>
          </cell>
          <cell r="Z47">
            <v>1322</v>
          </cell>
          <cell r="AA47">
            <v>1322</v>
          </cell>
          <cell r="AB47">
            <v>1322</v>
          </cell>
          <cell r="AC47">
            <v>1322</v>
          </cell>
          <cell r="AD47">
            <v>1322</v>
          </cell>
          <cell r="AE47">
            <v>1322</v>
          </cell>
          <cell r="AF47">
            <v>1322</v>
          </cell>
          <cell r="AG47">
            <v>1322</v>
          </cell>
          <cell r="AH47">
            <v>1322</v>
          </cell>
          <cell r="AI47">
            <v>1322</v>
          </cell>
          <cell r="AJ47">
            <v>1322</v>
          </cell>
          <cell r="AK47">
            <v>1322</v>
          </cell>
          <cell r="AL47">
            <v>1322</v>
          </cell>
          <cell r="AM47">
            <v>1322</v>
          </cell>
          <cell r="AN47">
            <v>1322</v>
          </cell>
          <cell r="AO47">
            <v>1322</v>
          </cell>
          <cell r="AP47">
            <v>1322</v>
          </cell>
          <cell r="AQ47">
            <v>1322</v>
          </cell>
          <cell r="AR47">
            <v>1322</v>
          </cell>
          <cell r="AS47">
            <v>1322</v>
          </cell>
          <cell r="AT47">
            <v>1322</v>
          </cell>
          <cell r="AU47">
            <v>1322</v>
          </cell>
          <cell r="AV47">
            <v>1322</v>
          </cell>
          <cell r="AW47">
            <v>1322</v>
          </cell>
          <cell r="AX47">
            <v>1322</v>
          </cell>
          <cell r="AY47">
            <v>1322</v>
          </cell>
          <cell r="AZ47">
            <v>1322</v>
          </cell>
          <cell r="BA47">
            <v>1322</v>
          </cell>
          <cell r="BB47">
            <v>1322</v>
          </cell>
          <cell r="BC47">
            <v>1322</v>
          </cell>
          <cell r="BD47">
            <v>1322</v>
          </cell>
          <cell r="BE47">
            <v>1322</v>
          </cell>
          <cell r="BF47">
            <v>1322</v>
          </cell>
          <cell r="BG47">
            <v>1322</v>
          </cell>
          <cell r="BH47">
            <v>1322</v>
          </cell>
          <cell r="BI47">
            <v>1322</v>
          </cell>
          <cell r="BJ47">
            <v>1322</v>
          </cell>
          <cell r="BK47">
            <v>1322</v>
          </cell>
          <cell r="BL47">
            <v>1322</v>
          </cell>
          <cell r="BM47">
            <v>1322</v>
          </cell>
          <cell r="BN47">
            <v>1322</v>
          </cell>
          <cell r="BO47">
            <v>1322</v>
          </cell>
          <cell r="BP47">
            <v>1322</v>
          </cell>
          <cell r="BQ47">
            <v>1322</v>
          </cell>
          <cell r="BR47">
            <v>1322</v>
          </cell>
          <cell r="BS47">
            <v>1322</v>
          </cell>
          <cell r="BT47">
            <v>1322</v>
          </cell>
          <cell r="BU47">
            <v>1322</v>
          </cell>
          <cell r="BV47">
            <v>1322</v>
          </cell>
          <cell r="BW47">
            <v>1322</v>
          </cell>
          <cell r="BX47">
            <v>1322</v>
          </cell>
          <cell r="BY47">
            <v>1322</v>
          </cell>
          <cell r="BZ47">
            <v>1322</v>
          </cell>
          <cell r="CA47">
            <v>1322</v>
          </cell>
          <cell r="CB47">
            <v>1322</v>
          </cell>
          <cell r="CC47">
            <v>1322</v>
          </cell>
          <cell r="CD47">
            <v>1322</v>
          </cell>
          <cell r="CE47">
            <v>1322</v>
          </cell>
          <cell r="CF47">
            <v>1322</v>
          </cell>
          <cell r="CG47">
            <v>1322</v>
          </cell>
          <cell r="CH47">
            <v>1322</v>
          </cell>
          <cell r="CI47">
            <v>1322</v>
          </cell>
          <cell r="CJ47">
            <v>1322</v>
          </cell>
          <cell r="CK47">
            <v>1322</v>
          </cell>
          <cell r="CL47">
            <v>1322</v>
          </cell>
          <cell r="CM47">
            <v>1322</v>
          </cell>
          <cell r="CN47">
            <v>1322</v>
          </cell>
          <cell r="CO47">
            <v>1322</v>
          </cell>
          <cell r="CP47">
            <v>1322</v>
          </cell>
          <cell r="CQ47">
            <v>1322</v>
          </cell>
          <cell r="CR47">
            <v>1322</v>
          </cell>
          <cell r="CS47">
            <v>1322</v>
          </cell>
          <cell r="CT47">
            <v>1322</v>
          </cell>
          <cell r="CU47">
            <v>1322</v>
          </cell>
          <cell r="CV47">
            <v>1322</v>
          </cell>
          <cell r="CW47">
            <v>1322</v>
          </cell>
          <cell r="CX47">
            <v>1322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1624</v>
          </cell>
          <cell r="P48">
            <v>1624</v>
          </cell>
          <cell r="Q48">
            <v>1624</v>
          </cell>
          <cell r="R48">
            <v>1624</v>
          </cell>
          <cell r="S48">
            <v>1624</v>
          </cell>
          <cell r="T48">
            <v>1624</v>
          </cell>
          <cell r="U48">
            <v>1624</v>
          </cell>
          <cell r="V48">
            <v>1624</v>
          </cell>
          <cell r="W48">
            <v>1624</v>
          </cell>
          <cell r="X48">
            <v>1624</v>
          </cell>
          <cell r="Y48">
            <v>1624</v>
          </cell>
          <cell r="Z48">
            <v>1624</v>
          </cell>
          <cell r="AA48">
            <v>1624</v>
          </cell>
          <cell r="AB48">
            <v>1624</v>
          </cell>
          <cell r="AC48">
            <v>1624</v>
          </cell>
          <cell r="AD48">
            <v>1624</v>
          </cell>
          <cell r="AE48">
            <v>1624</v>
          </cell>
          <cell r="AF48">
            <v>1624</v>
          </cell>
          <cell r="AG48">
            <v>1624</v>
          </cell>
          <cell r="AH48">
            <v>1624</v>
          </cell>
          <cell r="AI48">
            <v>1624</v>
          </cell>
          <cell r="AJ48">
            <v>1624</v>
          </cell>
          <cell r="AK48">
            <v>1624</v>
          </cell>
          <cell r="AL48">
            <v>1624</v>
          </cell>
          <cell r="AM48">
            <v>1624</v>
          </cell>
          <cell r="AN48">
            <v>1624</v>
          </cell>
          <cell r="AO48">
            <v>1624</v>
          </cell>
          <cell r="AP48">
            <v>1624</v>
          </cell>
          <cell r="AQ48">
            <v>1624</v>
          </cell>
          <cell r="AR48">
            <v>1624</v>
          </cell>
          <cell r="AS48">
            <v>1624</v>
          </cell>
          <cell r="AT48">
            <v>1624</v>
          </cell>
          <cell r="AU48">
            <v>1624</v>
          </cell>
          <cell r="AV48">
            <v>1624</v>
          </cell>
          <cell r="AW48">
            <v>1624</v>
          </cell>
          <cell r="AX48">
            <v>1624</v>
          </cell>
          <cell r="AY48">
            <v>1624</v>
          </cell>
          <cell r="AZ48">
            <v>1624</v>
          </cell>
          <cell r="BA48">
            <v>1624</v>
          </cell>
          <cell r="BB48">
            <v>1624</v>
          </cell>
          <cell r="BC48">
            <v>1624</v>
          </cell>
          <cell r="BD48">
            <v>1624</v>
          </cell>
          <cell r="BE48">
            <v>1624</v>
          </cell>
          <cell r="BF48">
            <v>1624</v>
          </cell>
          <cell r="BG48">
            <v>1624</v>
          </cell>
          <cell r="BH48">
            <v>1624</v>
          </cell>
          <cell r="BI48">
            <v>1624</v>
          </cell>
          <cell r="BJ48">
            <v>1624</v>
          </cell>
          <cell r="BK48">
            <v>1624</v>
          </cell>
          <cell r="BL48">
            <v>1624</v>
          </cell>
          <cell r="BM48">
            <v>1624</v>
          </cell>
          <cell r="BN48">
            <v>1624</v>
          </cell>
          <cell r="BO48">
            <v>1624</v>
          </cell>
          <cell r="BP48">
            <v>1624</v>
          </cell>
          <cell r="BQ48">
            <v>1624</v>
          </cell>
          <cell r="BR48">
            <v>1624</v>
          </cell>
          <cell r="BS48">
            <v>1624</v>
          </cell>
          <cell r="BT48">
            <v>1624</v>
          </cell>
          <cell r="BU48">
            <v>1624</v>
          </cell>
          <cell r="BV48">
            <v>1624</v>
          </cell>
          <cell r="BW48">
            <v>1624</v>
          </cell>
          <cell r="BX48">
            <v>1624</v>
          </cell>
          <cell r="BY48">
            <v>1624</v>
          </cell>
          <cell r="BZ48">
            <v>1624</v>
          </cell>
          <cell r="CA48">
            <v>1624</v>
          </cell>
          <cell r="CB48">
            <v>1624</v>
          </cell>
          <cell r="CC48">
            <v>1624</v>
          </cell>
          <cell r="CD48">
            <v>1624</v>
          </cell>
          <cell r="CE48">
            <v>1624</v>
          </cell>
          <cell r="CF48">
            <v>1624</v>
          </cell>
          <cell r="CG48">
            <v>1624</v>
          </cell>
          <cell r="CH48">
            <v>1624</v>
          </cell>
          <cell r="CI48">
            <v>1624</v>
          </cell>
          <cell r="CJ48">
            <v>1624</v>
          </cell>
          <cell r="CK48">
            <v>1624</v>
          </cell>
          <cell r="CL48">
            <v>1624</v>
          </cell>
          <cell r="CM48">
            <v>1624</v>
          </cell>
          <cell r="CN48">
            <v>1624</v>
          </cell>
          <cell r="CO48">
            <v>1624</v>
          </cell>
          <cell r="CP48">
            <v>1624</v>
          </cell>
          <cell r="CQ48">
            <v>1624</v>
          </cell>
          <cell r="CR48">
            <v>1624</v>
          </cell>
          <cell r="CS48">
            <v>1624</v>
          </cell>
          <cell r="CT48">
            <v>1624</v>
          </cell>
          <cell r="CU48">
            <v>1624</v>
          </cell>
          <cell r="CV48">
            <v>1624</v>
          </cell>
          <cell r="CW48">
            <v>1624</v>
          </cell>
          <cell r="CX48">
            <v>1624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745</v>
          </cell>
          <cell r="Q49">
            <v>745</v>
          </cell>
          <cell r="R49">
            <v>745</v>
          </cell>
          <cell r="S49">
            <v>745</v>
          </cell>
          <cell r="T49">
            <v>745</v>
          </cell>
          <cell r="U49">
            <v>745</v>
          </cell>
          <cell r="V49">
            <v>745</v>
          </cell>
          <cell r="W49">
            <v>745</v>
          </cell>
          <cell r="X49">
            <v>745</v>
          </cell>
          <cell r="Y49">
            <v>745</v>
          </cell>
          <cell r="Z49">
            <v>745</v>
          </cell>
          <cell r="AA49">
            <v>745</v>
          </cell>
          <cell r="AB49">
            <v>745</v>
          </cell>
          <cell r="AC49">
            <v>745</v>
          </cell>
          <cell r="AD49">
            <v>745</v>
          </cell>
          <cell r="AE49">
            <v>745</v>
          </cell>
          <cell r="AF49">
            <v>745</v>
          </cell>
          <cell r="AG49">
            <v>745</v>
          </cell>
          <cell r="AH49">
            <v>745</v>
          </cell>
          <cell r="AI49">
            <v>745</v>
          </cell>
          <cell r="AJ49">
            <v>745</v>
          </cell>
          <cell r="AK49">
            <v>745</v>
          </cell>
          <cell r="AL49">
            <v>745</v>
          </cell>
          <cell r="AM49">
            <v>745</v>
          </cell>
          <cell r="AN49">
            <v>745</v>
          </cell>
          <cell r="AO49">
            <v>745</v>
          </cell>
          <cell r="AP49">
            <v>745</v>
          </cell>
          <cell r="AQ49">
            <v>745</v>
          </cell>
          <cell r="AR49">
            <v>745</v>
          </cell>
          <cell r="AS49">
            <v>745</v>
          </cell>
          <cell r="AT49">
            <v>745</v>
          </cell>
          <cell r="AU49">
            <v>745</v>
          </cell>
          <cell r="AV49">
            <v>745</v>
          </cell>
          <cell r="AW49">
            <v>745</v>
          </cell>
          <cell r="AX49">
            <v>745</v>
          </cell>
          <cell r="AY49">
            <v>745</v>
          </cell>
          <cell r="AZ49">
            <v>745</v>
          </cell>
          <cell r="BA49">
            <v>745</v>
          </cell>
          <cell r="BB49">
            <v>745</v>
          </cell>
          <cell r="BC49">
            <v>745</v>
          </cell>
          <cell r="BD49">
            <v>745</v>
          </cell>
          <cell r="BE49">
            <v>745</v>
          </cell>
          <cell r="BF49">
            <v>745</v>
          </cell>
          <cell r="BG49">
            <v>745</v>
          </cell>
          <cell r="BH49">
            <v>745</v>
          </cell>
          <cell r="BI49">
            <v>745</v>
          </cell>
          <cell r="BJ49">
            <v>745</v>
          </cell>
          <cell r="BK49">
            <v>745</v>
          </cell>
          <cell r="BL49">
            <v>745</v>
          </cell>
          <cell r="BM49">
            <v>745</v>
          </cell>
          <cell r="BN49">
            <v>745</v>
          </cell>
          <cell r="BO49">
            <v>745</v>
          </cell>
          <cell r="BP49">
            <v>745</v>
          </cell>
          <cell r="BQ49">
            <v>745</v>
          </cell>
          <cell r="BR49">
            <v>745</v>
          </cell>
          <cell r="BS49">
            <v>745</v>
          </cell>
          <cell r="BT49">
            <v>745</v>
          </cell>
          <cell r="BU49">
            <v>745</v>
          </cell>
          <cell r="BV49">
            <v>745</v>
          </cell>
          <cell r="BW49">
            <v>745</v>
          </cell>
          <cell r="BX49">
            <v>745</v>
          </cell>
          <cell r="BY49">
            <v>745</v>
          </cell>
          <cell r="BZ49">
            <v>745</v>
          </cell>
          <cell r="CA49">
            <v>745</v>
          </cell>
          <cell r="CB49">
            <v>745</v>
          </cell>
          <cell r="CC49">
            <v>745</v>
          </cell>
          <cell r="CD49">
            <v>745</v>
          </cell>
          <cell r="CE49">
            <v>745</v>
          </cell>
          <cell r="CF49">
            <v>745</v>
          </cell>
          <cell r="CG49">
            <v>745</v>
          </cell>
          <cell r="CH49">
            <v>745</v>
          </cell>
          <cell r="CI49">
            <v>745</v>
          </cell>
          <cell r="CJ49">
            <v>745</v>
          </cell>
          <cell r="CK49">
            <v>745</v>
          </cell>
          <cell r="CL49">
            <v>745</v>
          </cell>
          <cell r="CM49">
            <v>745</v>
          </cell>
          <cell r="CN49">
            <v>745</v>
          </cell>
          <cell r="CO49">
            <v>745</v>
          </cell>
          <cell r="CP49">
            <v>745</v>
          </cell>
          <cell r="CQ49">
            <v>745</v>
          </cell>
          <cell r="CR49">
            <v>745</v>
          </cell>
          <cell r="CS49">
            <v>745</v>
          </cell>
          <cell r="CT49">
            <v>745</v>
          </cell>
          <cell r="CU49">
            <v>745</v>
          </cell>
          <cell r="CV49">
            <v>745</v>
          </cell>
          <cell r="CW49">
            <v>745</v>
          </cell>
          <cell r="CX49">
            <v>745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7270</v>
          </cell>
          <cell r="Q50">
            <v>7270</v>
          </cell>
          <cell r="R50">
            <v>7270</v>
          </cell>
          <cell r="S50">
            <v>7270</v>
          </cell>
          <cell r="T50">
            <v>7270</v>
          </cell>
          <cell r="U50">
            <v>7270</v>
          </cell>
          <cell r="V50">
            <v>7270</v>
          </cell>
          <cell r="W50">
            <v>7270</v>
          </cell>
          <cell r="X50">
            <v>7270</v>
          </cell>
          <cell r="Y50">
            <v>7270</v>
          </cell>
          <cell r="Z50">
            <v>7270</v>
          </cell>
          <cell r="AA50">
            <v>7270</v>
          </cell>
          <cell r="AB50">
            <v>7270</v>
          </cell>
          <cell r="AC50">
            <v>7270</v>
          </cell>
          <cell r="AD50">
            <v>7270</v>
          </cell>
          <cell r="AE50">
            <v>7270</v>
          </cell>
          <cell r="AF50">
            <v>7270</v>
          </cell>
          <cell r="AG50">
            <v>7270</v>
          </cell>
          <cell r="AH50">
            <v>7270</v>
          </cell>
          <cell r="AI50">
            <v>7270</v>
          </cell>
          <cell r="AJ50">
            <v>7270</v>
          </cell>
          <cell r="AK50">
            <v>7270</v>
          </cell>
          <cell r="AL50">
            <v>7270</v>
          </cell>
          <cell r="AM50">
            <v>7270</v>
          </cell>
          <cell r="AN50">
            <v>7270</v>
          </cell>
          <cell r="AO50">
            <v>7270</v>
          </cell>
          <cell r="AP50">
            <v>7270</v>
          </cell>
          <cell r="AQ50">
            <v>7270</v>
          </cell>
          <cell r="AR50">
            <v>7270</v>
          </cell>
          <cell r="AS50">
            <v>7270</v>
          </cell>
          <cell r="AT50">
            <v>7270</v>
          </cell>
          <cell r="AU50">
            <v>7270</v>
          </cell>
          <cell r="AV50">
            <v>7270</v>
          </cell>
          <cell r="AW50">
            <v>7270</v>
          </cell>
          <cell r="AX50">
            <v>7270</v>
          </cell>
          <cell r="AY50">
            <v>7270</v>
          </cell>
          <cell r="AZ50">
            <v>7270</v>
          </cell>
          <cell r="BA50">
            <v>7270</v>
          </cell>
          <cell r="BB50">
            <v>7270</v>
          </cell>
          <cell r="BC50">
            <v>7270</v>
          </cell>
          <cell r="BD50">
            <v>7270</v>
          </cell>
          <cell r="BE50">
            <v>7270</v>
          </cell>
          <cell r="BF50">
            <v>7270</v>
          </cell>
          <cell r="BG50">
            <v>7270</v>
          </cell>
          <cell r="BH50">
            <v>7270</v>
          </cell>
          <cell r="BI50">
            <v>7270</v>
          </cell>
          <cell r="BJ50">
            <v>7270</v>
          </cell>
          <cell r="BK50">
            <v>7270</v>
          </cell>
          <cell r="BL50">
            <v>7270</v>
          </cell>
          <cell r="BM50">
            <v>7270</v>
          </cell>
          <cell r="BN50">
            <v>7270</v>
          </cell>
          <cell r="BO50">
            <v>7270</v>
          </cell>
          <cell r="BP50">
            <v>7270</v>
          </cell>
          <cell r="BQ50">
            <v>7270</v>
          </cell>
          <cell r="BR50">
            <v>7270</v>
          </cell>
          <cell r="BS50">
            <v>7270</v>
          </cell>
          <cell r="BT50">
            <v>7270</v>
          </cell>
          <cell r="BU50">
            <v>7270</v>
          </cell>
          <cell r="BV50">
            <v>7270</v>
          </cell>
          <cell r="BW50">
            <v>7270</v>
          </cell>
          <cell r="BX50">
            <v>7270</v>
          </cell>
          <cell r="BY50">
            <v>7270</v>
          </cell>
          <cell r="BZ50">
            <v>7270</v>
          </cell>
          <cell r="CA50">
            <v>7270</v>
          </cell>
          <cell r="CB50">
            <v>7270</v>
          </cell>
          <cell r="CC50">
            <v>7270</v>
          </cell>
          <cell r="CD50">
            <v>7270</v>
          </cell>
          <cell r="CE50">
            <v>7270</v>
          </cell>
          <cell r="CF50">
            <v>7270</v>
          </cell>
          <cell r="CG50">
            <v>7270</v>
          </cell>
          <cell r="CH50">
            <v>7270</v>
          </cell>
          <cell r="CI50">
            <v>7270</v>
          </cell>
          <cell r="CJ50">
            <v>7270</v>
          </cell>
          <cell r="CK50">
            <v>7270</v>
          </cell>
          <cell r="CL50">
            <v>7270</v>
          </cell>
          <cell r="CM50">
            <v>7270</v>
          </cell>
          <cell r="CN50">
            <v>7270</v>
          </cell>
          <cell r="CO50">
            <v>7270</v>
          </cell>
          <cell r="CP50">
            <v>7270</v>
          </cell>
          <cell r="CQ50">
            <v>7270</v>
          </cell>
          <cell r="CR50">
            <v>7270</v>
          </cell>
          <cell r="CS50">
            <v>7270</v>
          </cell>
          <cell r="CT50">
            <v>7270</v>
          </cell>
          <cell r="CU50">
            <v>7270</v>
          </cell>
          <cell r="CV50">
            <v>7270</v>
          </cell>
          <cell r="CW50">
            <v>7270</v>
          </cell>
          <cell r="CX50">
            <v>7270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7270</v>
          </cell>
          <cell r="R51">
            <v>7270</v>
          </cell>
          <cell r="S51">
            <v>7270</v>
          </cell>
          <cell r="T51">
            <v>7270</v>
          </cell>
          <cell r="U51">
            <v>7270</v>
          </cell>
          <cell r="V51">
            <v>7270</v>
          </cell>
          <cell r="W51">
            <v>7270</v>
          </cell>
          <cell r="X51">
            <v>7270</v>
          </cell>
          <cell r="Y51">
            <v>7270</v>
          </cell>
          <cell r="Z51">
            <v>7270</v>
          </cell>
          <cell r="AA51">
            <v>7270</v>
          </cell>
          <cell r="AB51">
            <v>7270</v>
          </cell>
          <cell r="AC51">
            <v>7270</v>
          </cell>
          <cell r="AD51">
            <v>7270</v>
          </cell>
          <cell r="AE51">
            <v>7270</v>
          </cell>
          <cell r="AF51">
            <v>7270</v>
          </cell>
          <cell r="AG51">
            <v>7270</v>
          </cell>
          <cell r="AH51">
            <v>7270</v>
          </cell>
          <cell r="AI51">
            <v>7270</v>
          </cell>
          <cell r="AJ51">
            <v>7270</v>
          </cell>
          <cell r="AK51">
            <v>7270</v>
          </cell>
          <cell r="AL51">
            <v>7270</v>
          </cell>
          <cell r="AM51">
            <v>7270</v>
          </cell>
          <cell r="AN51">
            <v>7270</v>
          </cell>
          <cell r="AO51">
            <v>7270</v>
          </cell>
          <cell r="AP51">
            <v>7270</v>
          </cell>
          <cell r="AQ51">
            <v>7270</v>
          </cell>
          <cell r="AR51">
            <v>7270</v>
          </cell>
          <cell r="AS51">
            <v>7270</v>
          </cell>
          <cell r="AT51">
            <v>7270</v>
          </cell>
          <cell r="AU51">
            <v>7270</v>
          </cell>
          <cell r="AV51">
            <v>7270</v>
          </cell>
          <cell r="AW51">
            <v>7270</v>
          </cell>
          <cell r="AX51">
            <v>7270</v>
          </cell>
          <cell r="AY51">
            <v>7270</v>
          </cell>
          <cell r="AZ51">
            <v>7270</v>
          </cell>
          <cell r="BA51">
            <v>7270</v>
          </cell>
          <cell r="BB51">
            <v>7270</v>
          </cell>
          <cell r="BC51">
            <v>7270</v>
          </cell>
          <cell r="BD51">
            <v>7270</v>
          </cell>
          <cell r="BE51">
            <v>7270</v>
          </cell>
          <cell r="BF51">
            <v>7270</v>
          </cell>
          <cell r="BG51">
            <v>7270</v>
          </cell>
          <cell r="BH51">
            <v>7270</v>
          </cell>
          <cell r="BI51">
            <v>7270</v>
          </cell>
          <cell r="BJ51">
            <v>7270</v>
          </cell>
          <cell r="BK51">
            <v>7270</v>
          </cell>
          <cell r="BL51">
            <v>7270</v>
          </cell>
          <cell r="BM51">
            <v>7270</v>
          </cell>
          <cell r="BN51">
            <v>7270</v>
          </cell>
          <cell r="BO51">
            <v>7270</v>
          </cell>
          <cell r="BP51">
            <v>7270</v>
          </cell>
          <cell r="BQ51">
            <v>7270</v>
          </cell>
          <cell r="BR51">
            <v>7270</v>
          </cell>
          <cell r="BS51">
            <v>7270</v>
          </cell>
          <cell r="BT51">
            <v>7270</v>
          </cell>
          <cell r="BU51">
            <v>7270</v>
          </cell>
          <cell r="BV51">
            <v>7270</v>
          </cell>
          <cell r="BW51">
            <v>7270</v>
          </cell>
          <cell r="BX51">
            <v>7270</v>
          </cell>
          <cell r="BY51">
            <v>7270</v>
          </cell>
          <cell r="BZ51">
            <v>7270</v>
          </cell>
          <cell r="CA51">
            <v>7270</v>
          </cell>
          <cell r="CB51">
            <v>7270</v>
          </cell>
          <cell r="CC51">
            <v>7270</v>
          </cell>
          <cell r="CD51">
            <v>7270</v>
          </cell>
          <cell r="CE51">
            <v>7270</v>
          </cell>
          <cell r="CF51">
            <v>7270</v>
          </cell>
          <cell r="CG51">
            <v>7270</v>
          </cell>
          <cell r="CH51">
            <v>7270</v>
          </cell>
          <cell r="CI51">
            <v>7270</v>
          </cell>
          <cell r="CJ51">
            <v>7270</v>
          </cell>
          <cell r="CK51">
            <v>7270</v>
          </cell>
          <cell r="CL51">
            <v>7270</v>
          </cell>
          <cell r="CM51">
            <v>7270</v>
          </cell>
          <cell r="CN51">
            <v>7270</v>
          </cell>
          <cell r="CO51">
            <v>7270</v>
          </cell>
          <cell r="CP51">
            <v>7270</v>
          </cell>
          <cell r="CQ51">
            <v>7270</v>
          </cell>
          <cell r="CR51">
            <v>7270</v>
          </cell>
          <cell r="CS51">
            <v>7270</v>
          </cell>
          <cell r="CT51">
            <v>7270</v>
          </cell>
          <cell r="CU51">
            <v>7270</v>
          </cell>
          <cell r="CV51">
            <v>7270</v>
          </cell>
          <cell r="CW51">
            <v>7270</v>
          </cell>
          <cell r="CX51">
            <v>7270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14</v>
          </cell>
          <cell r="K52">
            <v>14</v>
          </cell>
          <cell r="L52">
            <v>14</v>
          </cell>
          <cell r="M52">
            <v>14</v>
          </cell>
          <cell r="N52">
            <v>14</v>
          </cell>
          <cell r="O52">
            <v>14</v>
          </cell>
          <cell r="P52">
            <v>14</v>
          </cell>
          <cell r="Q52">
            <v>14</v>
          </cell>
          <cell r="R52">
            <v>14</v>
          </cell>
          <cell r="S52">
            <v>14</v>
          </cell>
          <cell r="T52">
            <v>14</v>
          </cell>
          <cell r="U52">
            <v>14</v>
          </cell>
          <cell r="V52">
            <v>14</v>
          </cell>
          <cell r="W52">
            <v>14</v>
          </cell>
          <cell r="X52">
            <v>14</v>
          </cell>
          <cell r="Y52">
            <v>14</v>
          </cell>
          <cell r="Z52">
            <v>14</v>
          </cell>
          <cell r="AA52">
            <v>14</v>
          </cell>
          <cell r="AB52">
            <v>14</v>
          </cell>
          <cell r="AC52">
            <v>14</v>
          </cell>
          <cell r="AD52">
            <v>14</v>
          </cell>
          <cell r="AE52">
            <v>14</v>
          </cell>
          <cell r="AF52">
            <v>14</v>
          </cell>
          <cell r="AG52">
            <v>14</v>
          </cell>
          <cell r="AH52">
            <v>14</v>
          </cell>
          <cell r="AI52">
            <v>14</v>
          </cell>
          <cell r="AJ52">
            <v>14</v>
          </cell>
          <cell r="AK52">
            <v>14</v>
          </cell>
          <cell r="AL52">
            <v>14</v>
          </cell>
          <cell r="AM52">
            <v>14</v>
          </cell>
          <cell r="AN52">
            <v>14</v>
          </cell>
          <cell r="AO52">
            <v>14</v>
          </cell>
          <cell r="AP52">
            <v>14</v>
          </cell>
          <cell r="AQ52">
            <v>14</v>
          </cell>
          <cell r="AR52">
            <v>14</v>
          </cell>
          <cell r="AS52">
            <v>14</v>
          </cell>
          <cell r="AT52">
            <v>14</v>
          </cell>
          <cell r="AU52">
            <v>14</v>
          </cell>
          <cell r="AV52">
            <v>14</v>
          </cell>
          <cell r="AW52">
            <v>14</v>
          </cell>
          <cell r="AX52">
            <v>14</v>
          </cell>
          <cell r="AY52">
            <v>14</v>
          </cell>
          <cell r="AZ52">
            <v>14</v>
          </cell>
          <cell r="BA52">
            <v>14</v>
          </cell>
          <cell r="BB52">
            <v>14</v>
          </cell>
          <cell r="BC52">
            <v>14</v>
          </cell>
          <cell r="BD52">
            <v>14</v>
          </cell>
          <cell r="BE52">
            <v>14</v>
          </cell>
          <cell r="BF52">
            <v>14</v>
          </cell>
          <cell r="BG52">
            <v>14</v>
          </cell>
          <cell r="BH52">
            <v>14</v>
          </cell>
          <cell r="BI52">
            <v>14</v>
          </cell>
          <cell r="BJ52">
            <v>14</v>
          </cell>
          <cell r="BK52">
            <v>14</v>
          </cell>
          <cell r="BL52">
            <v>14</v>
          </cell>
          <cell r="BM52">
            <v>14</v>
          </cell>
          <cell r="BN52">
            <v>14</v>
          </cell>
          <cell r="BO52">
            <v>14</v>
          </cell>
          <cell r="BP52">
            <v>14</v>
          </cell>
          <cell r="BQ52">
            <v>14</v>
          </cell>
          <cell r="BR52">
            <v>14</v>
          </cell>
          <cell r="BS52">
            <v>14</v>
          </cell>
          <cell r="BT52">
            <v>14</v>
          </cell>
          <cell r="BU52">
            <v>14</v>
          </cell>
          <cell r="BV52">
            <v>14</v>
          </cell>
          <cell r="BW52">
            <v>14</v>
          </cell>
          <cell r="BX52">
            <v>14</v>
          </cell>
          <cell r="BY52">
            <v>14</v>
          </cell>
          <cell r="BZ52">
            <v>14</v>
          </cell>
          <cell r="CA52">
            <v>14</v>
          </cell>
          <cell r="CB52">
            <v>14</v>
          </cell>
          <cell r="CC52">
            <v>14</v>
          </cell>
          <cell r="CD52">
            <v>14</v>
          </cell>
          <cell r="CE52">
            <v>14</v>
          </cell>
          <cell r="CF52">
            <v>14</v>
          </cell>
          <cell r="CG52">
            <v>14</v>
          </cell>
          <cell r="CH52">
            <v>14</v>
          </cell>
          <cell r="CI52">
            <v>14</v>
          </cell>
          <cell r="CJ52">
            <v>14</v>
          </cell>
          <cell r="CK52">
            <v>14</v>
          </cell>
          <cell r="CL52">
            <v>14</v>
          </cell>
          <cell r="CM52">
            <v>14</v>
          </cell>
          <cell r="CN52">
            <v>14</v>
          </cell>
          <cell r="CO52">
            <v>14</v>
          </cell>
          <cell r="CP52">
            <v>14</v>
          </cell>
          <cell r="CQ52">
            <v>14</v>
          </cell>
          <cell r="CR52">
            <v>14</v>
          </cell>
          <cell r="CS52">
            <v>14</v>
          </cell>
          <cell r="CT52">
            <v>14</v>
          </cell>
          <cell r="CU52">
            <v>14</v>
          </cell>
          <cell r="CV52">
            <v>14</v>
          </cell>
          <cell r="CW52">
            <v>14</v>
          </cell>
          <cell r="CX52">
            <v>14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9</v>
          </cell>
          <cell r="S53">
            <v>9</v>
          </cell>
          <cell r="T53">
            <v>9</v>
          </cell>
          <cell r="U53">
            <v>9</v>
          </cell>
          <cell r="V53">
            <v>9</v>
          </cell>
          <cell r="W53">
            <v>9</v>
          </cell>
          <cell r="X53">
            <v>9</v>
          </cell>
          <cell r="Y53">
            <v>9</v>
          </cell>
          <cell r="Z53">
            <v>9</v>
          </cell>
          <cell r="AA53">
            <v>9</v>
          </cell>
          <cell r="AB53">
            <v>9</v>
          </cell>
          <cell r="AC53">
            <v>9</v>
          </cell>
          <cell r="AD53">
            <v>9</v>
          </cell>
          <cell r="AE53">
            <v>9</v>
          </cell>
          <cell r="AF53">
            <v>9</v>
          </cell>
          <cell r="AG53">
            <v>9</v>
          </cell>
          <cell r="AH53">
            <v>9</v>
          </cell>
          <cell r="AI53">
            <v>9</v>
          </cell>
          <cell r="AJ53">
            <v>9</v>
          </cell>
          <cell r="AK53">
            <v>9</v>
          </cell>
          <cell r="AL53">
            <v>9</v>
          </cell>
          <cell r="AM53">
            <v>9</v>
          </cell>
          <cell r="AN53">
            <v>9</v>
          </cell>
          <cell r="AO53">
            <v>9</v>
          </cell>
          <cell r="AP53">
            <v>9</v>
          </cell>
          <cell r="AQ53">
            <v>9</v>
          </cell>
          <cell r="AR53">
            <v>9</v>
          </cell>
          <cell r="AS53">
            <v>9</v>
          </cell>
          <cell r="AT53">
            <v>9</v>
          </cell>
          <cell r="AU53">
            <v>9</v>
          </cell>
          <cell r="AV53">
            <v>9</v>
          </cell>
          <cell r="AW53">
            <v>9</v>
          </cell>
          <cell r="AX53">
            <v>9</v>
          </cell>
          <cell r="AY53">
            <v>9</v>
          </cell>
          <cell r="AZ53">
            <v>9</v>
          </cell>
          <cell r="BA53">
            <v>9</v>
          </cell>
          <cell r="BB53">
            <v>9</v>
          </cell>
          <cell r="BC53">
            <v>9</v>
          </cell>
          <cell r="BD53">
            <v>9</v>
          </cell>
          <cell r="BE53">
            <v>9</v>
          </cell>
          <cell r="BF53">
            <v>9</v>
          </cell>
          <cell r="BG53">
            <v>9</v>
          </cell>
          <cell r="BH53">
            <v>9</v>
          </cell>
          <cell r="BI53">
            <v>9</v>
          </cell>
          <cell r="BJ53">
            <v>9</v>
          </cell>
          <cell r="BK53">
            <v>9</v>
          </cell>
          <cell r="BL53">
            <v>9</v>
          </cell>
          <cell r="BM53">
            <v>9</v>
          </cell>
          <cell r="BN53">
            <v>9</v>
          </cell>
          <cell r="BO53">
            <v>9</v>
          </cell>
          <cell r="BP53">
            <v>9</v>
          </cell>
          <cell r="BQ53">
            <v>9</v>
          </cell>
          <cell r="BR53">
            <v>9</v>
          </cell>
          <cell r="BS53">
            <v>9</v>
          </cell>
          <cell r="BT53">
            <v>9</v>
          </cell>
          <cell r="BU53">
            <v>9</v>
          </cell>
          <cell r="BV53">
            <v>9</v>
          </cell>
          <cell r="BW53">
            <v>9</v>
          </cell>
          <cell r="BX53">
            <v>9</v>
          </cell>
          <cell r="BY53">
            <v>9</v>
          </cell>
          <cell r="BZ53">
            <v>9</v>
          </cell>
          <cell r="CA53">
            <v>9</v>
          </cell>
          <cell r="CB53">
            <v>9</v>
          </cell>
          <cell r="CC53">
            <v>9</v>
          </cell>
          <cell r="CD53">
            <v>9</v>
          </cell>
          <cell r="CE53">
            <v>9</v>
          </cell>
          <cell r="CF53">
            <v>9</v>
          </cell>
          <cell r="CG53">
            <v>9</v>
          </cell>
          <cell r="CH53">
            <v>9</v>
          </cell>
          <cell r="CI53">
            <v>9</v>
          </cell>
          <cell r="CJ53">
            <v>9</v>
          </cell>
          <cell r="CK53">
            <v>9</v>
          </cell>
          <cell r="CL53">
            <v>9</v>
          </cell>
          <cell r="CM53">
            <v>9</v>
          </cell>
          <cell r="CN53">
            <v>9</v>
          </cell>
          <cell r="CO53">
            <v>9</v>
          </cell>
          <cell r="CP53">
            <v>9</v>
          </cell>
          <cell r="CQ53">
            <v>9</v>
          </cell>
          <cell r="CR53">
            <v>9</v>
          </cell>
          <cell r="CS53">
            <v>9</v>
          </cell>
          <cell r="CT53">
            <v>9</v>
          </cell>
          <cell r="CU53">
            <v>9</v>
          </cell>
          <cell r="CV53">
            <v>9</v>
          </cell>
          <cell r="CW53">
            <v>9</v>
          </cell>
          <cell r="CX53">
            <v>9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400</v>
          </cell>
          <cell r="R54">
            <v>400</v>
          </cell>
          <cell r="S54">
            <v>400</v>
          </cell>
          <cell r="T54">
            <v>400</v>
          </cell>
          <cell r="U54">
            <v>400</v>
          </cell>
          <cell r="V54">
            <v>400</v>
          </cell>
          <cell r="W54">
            <v>400</v>
          </cell>
          <cell r="X54">
            <v>400</v>
          </cell>
          <cell r="Y54">
            <v>400</v>
          </cell>
          <cell r="Z54">
            <v>400</v>
          </cell>
          <cell r="AA54">
            <v>400</v>
          </cell>
          <cell r="AB54">
            <v>400</v>
          </cell>
          <cell r="AC54">
            <v>400</v>
          </cell>
          <cell r="AD54">
            <v>400</v>
          </cell>
          <cell r="AE54">
            <v>400</v>
          </cell>
          <cell r="AF54">
            <v>400</v>
          </cell>
          <cell r="AG54">
            <v>400</v>
          </cell>
          <cell r="AH54">
            <v>400</v>
          </cell>
          <cell r="AI54">
            <v>400</v>
          </cell>
          <cell r="AJ54">
            <v>400</v>
          </cell>
          <cell r="AK54">
            <v>400</v>
          </cell>
          <cell r="AL54">
            <v>400</v>
          </cell>
          <cell r="AM54">
            <v>400</v>
          </cell>
          <cell r="AN54">
            <v>400</v>
          </cell>
          <cell r="AO54">
            <v>400</v>
          </cell>
          <cell r="AP54">
            <v>400</v>
          </cell>
          <cell r="AQ54">
            <v>400</v>
          </cell>
          <cell r="AR54">
            <v>400</v>
          </cell>
          <cell r="AS54">
            <v>400</v>
          </cell>
          <cell r="AT54">
            <v>400</v>
          </cell>
          <cell r="AU54">
            <v>400</v>
          </cell>
          <cell r="AV54">
            <v>400</v>
          </cell>
          <cell r="AW54">
            <v>400</v>
          </cell>
          <cell r="AX54">
            <v>400</v>
          </cell>
          <cell r="AY54">
            <v>400</v>
          </cell>
          <cell r="AZ54">
            <v>400</v>
          </cell>
          <cell r="BA54">
            <v>400</v>
          </cell>
          <cell r="BB54">
            <v>400</v>
          </cell>
          <cell r="BC54">
            <v>400</v>
          </cell>
          <cell r="BD54">
            <v>400</v>
          </cell>
          <cell r="BE54">
            <v>400</v>
          </cell>
          <cell r="BF54">
            <v>400</v>
          </cell>
          <cell r="BG54">
            <v>400</v>
          </cell>
          <cell r="BH54">
            <v>400</v>
          </cell>
          <cell r="BI54">
            <v>400</v>
          </cell>
          <cell r="BJ54">
            <v>400</v>
          </cell>
          <cell r="BK54">
            <v>400</v>
          </cell>
          <cell r="BL54">
            <v>400</v>
          </cell>
          <cell r="BM54">
            <v>400</v>
          </cell>
          <cell r="BN54">
            <v>400</v>
          </cell>
          <cell r="BO54">
            <v>400</v>
          </cell>
          <cell r="BP54">
            <v>400</v>
          </cell>
          <cell r="BQ54">
            <v>400</v>
          </cell>
          <cell r="BR54">
            <v>400</v>
          </cell>
          <cell r="BS54">
            <v>400</v>
          </cell>
          <cell r="BT54">
            <v>400</v>
          </cell>
          <cell r="BU54">
            <v>400</v>
          </cell>
          <cell r="BV54">
            <v>400</v>
          </cell>
          <cell r="BW54">
            <v>400</v>
          </cell>
          <cell r="BX54">
            <v>400</v>
          </cell>
          <cell r="BY54">
            <v>400</v>
          </cell>
          <cell r="BZ54">
            <v>400</v>
          </cell>
          <cell r="CA54">
            <v>400</v>
          </cell>
          <cell r="CB54">
            <v>400</v>
          </cell>
          <cell r="CC54">
            <v>400</v>
          </cell>
          <cell r="CD54">
            <v>400</v>
          </cell>
          <cell r="CE54">
            <v>400</v>
          </cell>
          <cell r="CF54">
            <v>400</v>
          </cell>
          <cell r="CG54">
            <v>400</v>
          </cell>
          <cell r="CH54">
            <v>400</v>
          </cell>
          <cell r="CI54">
            <v>400</v>
          </cell>
          <cell r="CJ54">
            <v>400</v>
          </cell>
          <cell r="CK54">
            <v>400</v>
          </cell>
          <cell r="CL54">
            <v>400</v>
          </cell>
          <cell r="CM54">
            <v>400</v>
          </cell>
          <cell r="CN54">
            <v>400</v>
          </cell>
          <cell r="CO54">
            <v>400</v>
          </cell>
          <cell r="CP54">
            <v>400</v>
          </cell>
          <cell r="CQ54">
            <v>400</v>
          </cell>
          <cell r="CR54">
            <v>400</v>
          </cell>
          <cell r="CS54">
            <v>400</v>
          </cell>
          <cell r="CT54">
            <v>400</v>
          </cell>
          <cell r="CU54">
            <v>400</v>
          </cell>
          <cell r="CV54">
            <v>400</v>
          </cell>
          <cell r="CW54">
            <v>400</v>
          </cell>
          <cell r="CX54">
            <v>400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0.59</v>
          </cell>
          <cell r="K55">
            <v>1.24</v>
          </cell>
          <cell r="L55">
            <v>1.24</v>
          </cell>
          <cell r="M55">
            <v>1.24</v>
          </cell>
          <cell r="N55">
            <v>1.5</v>
          </cell>
          <cell r="O55">
            <v>1.5</v>
          </cell>
          <cell r="P55">
            <v>2.5</v>
          </cell>
          <cell r="Q55">
            <v>4</v>
          </cell>
          <cell r="R55">
            <v>4</v>
          </cell>
          <cell r="S55">
            <v>4</v>
          </cell>
          <cell r="T55">
            <v>4</v>
          </cell>
          <cell r="U55">
            <v>4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4</v>
          </cell>
          <cell r="AA55">
            <v>4</v>
          </cell>
          <cell r="AB55">
            <v>4</v>
          </cell>
          <cell r="AC55">
            <v>4</v>
          </cell>
          <cell r="AD55">
            <v>4</v>
          </cell>
          <cell r="AE55">
            <v>4</v>
          </cell>
          <cell r="AF55">
            <v>4</v>
          </cell>
          <cell r="AG55">
            <v>4</v>
          </cell>
          <cell r="AH55">
            <v>4</v>
          </cell>
          <cell r="AI55">
            <v>4</v>
          </cell>
          <cell r="AJ55">
            <v>4</v>
          </cell>
          <cell r="AK55">
            <v>4</v>
          </cell>
          <cell r="AL55">
            <v>4</v>
          </cell>
          <cell r="AM55">
            <v>4</v>
          </cell>
          <cell r="AN55">
            <v>4</v>
          </cell>
          <cell r="AO55">
            <v>4</v>
          </cell>
          <cell r="AP55">
            <v>4</v>
          </cell>
          <cell r="AQ55">
            <v>4</v>
          </cell>
          <cell r="AR55">
            <v>4</v>
          </cell>
          <cell r="AS55">
            <v>4</v>
          </cell>
          <cell r="AT55">
            <v>4</v>
          </cell>
          <cell r="AU55">
            <v>4</v>
          </cell>
          <cell r="AV55">
            <v>4</v>
          </cell>
          <cell r="AW55">
            <v>4</v>
          </cell>
          <cell r="AX55">
            <v>4</v>
          </cell>
          <cell r="AY55">
            <v>4</v>
          </cell>
          <cell r="AZ55">
            <v>4</v>
          </cell>
          <cell r="BA55">
            <v>4</v>
          </cell>
          <cell r="BB55">
            <v>4</v>
          </cell>
          <cell r="BC55">
            <v>4</v>
          </cell>
          <cell r="BD55">
            <v>4</v>
          </cell>
          <cell r="BE55">
            <v>4</v>
          </cell>
          <cell r="BF55">
            <v>4</v>
          </cell>
          <cell r="BG55">
            <v>4</v>
          </cell>
          <cell r="BH55">
            <v>4</v>
          </cell>
          <cell r="BI55">
            <v>4</v>
          </cell>
          <cell r="BJ55">
            <v>4</v>
          </cell>
          <cell r="BK55">
            <v>4</v>
          </cell>
          <cell r="BL55">
            <v>4</v>
          </cell>
          <cell r="BM55">
            <v>4</v>
          </cell>
          <cell r="BN55">
            <v>4</v>
          </cell>
          <cell r="BO55">
            <v>4</v>
          </cell>
          <cell r="BP55">
            <v>4</v>
          </cell>
          <cell r="BQ55">
            <v>4</v>
          </cell>
          <cell r="BR55">
            <v>4</v>
          </cell>
          <cell r="BS55">
            <v>4</v>
          </cell>
          <cell r="BT55">
            <v>4</v>
          </cell>
          <cell r="BU55">
            <v>4</v>
          </cell>
          <cell r="BV55">
            <v>4</v>
          </cell>
          <cell r="BW55">
            <v>4</v>
          </cell>
          <cell r="BX55">
            <v>4</v>
          </cell>
          <cell r="BY55">
            <v>4</v>
          </cell>
          <cell r="BZ55">
            <v>4</v>
          </cell>
          <cell r="CA55">
            <v>4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  <cell r="CR55">
            <v>4</v>
          </cell>
          <cell r="CS55">
            <v>4</v>
          </cell>
          <cell r="CT55">
            <v>4</v>
          </cell>
          <cell r="CU55">
            <v>4</v>
          </cell>
          <cell r="CV55">
            <v>4</v>
          </cell>
          <cell r="CW55">
            <v>4</v>
          </cell>
          <cell r="CX55">
            <v>4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โครงการ"/>
      <sheetName val="สรุปประมาณการ"/>
      <sheetName val="ค่างานต้นทุนต่อหน่วย (ตี้)"/>
      <sheetName val="ข้อมูลคอนกรีต"/>
      <sheetName val="ไม้แบบ"/>
      <sheetName val="ข้อมูลราคาวัสดุ"/>
      <sheetName val="ค่างานต้นทุนต่อหน่วย"/>
    </sheetNames>
    <sheetDataSet>
      <sheetData sheetId="0">
        <row r="7">
          <cell r="I7" t="str">
            <v>เทศบาลตำบลทุ่งโฮ้ง  อำเภอเมืองแพร่  จังหวัดแพร่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38"/>
  <sheetViews>
    <sheetView showGridLines="0" view="pageBreakPreview" zoomScaleSheetLayoutView="100" zoomScalePageLayoutView="115" workbookViewId="0" topLeftCell="A37">
      <selection activeCell="E46" sqref="E46"/>
    </sheetView>
  </sheetViews>
  <sheetFormatPr defaultColWidth="9.140625" defaultRowHeight="21.75"/>
  <cols>
    <col min="1" max="1" width="5.7109375" style="121" customWidth="1"/>
    <col min="2" max="2" width="4.8515625" style="121" customWidth="1"/>
    <col min="3" max="5" width="4.140625" style="121" customWidth="1"/>
    <col min="6" max="6" width="7.421875" style="121" customWidth="1"/>
    <col min="7" max="7" width="7.7109375" style="121" customWidth="1"/>
    <col min="8" max="8" width="8.00390625" style="121" customWidth="1"/>
    <col min="9" max="9" width="2.7109375" style="121" customWidth="1"/>
    <col min="10" max="10" width="16.8515625" style="121" customWidth="1"/>
    <col min="11" max="11" width="41.7109375" style="121" customWidth="1"/>
    <col min="12" max="12" width="16.00390625" style="121" bestFit="1" customWidth="1"/>
    <col min="13" max="13" width="11.00390625" style="121" customWidth="1"/>
    <col min="14" max="14" width="2.7109375" style="121" customWidth="1"/>
    <col min="15" max="16" width="9.140625" style="121" customWidth="1"/>
    <col min="17" max="17" width="14.00390625" style="121" customWidth="1"/>
    <col min="18" max="18" width="13.00390625" style="121" customWidth="1"/>
    <col min="19" max="20" width="9.140625" style="121" customWidth="1"/>
    <col min="21" max="23" width="9.140625" style="121" hidden="1" customWidth="1"/>
    <col min="24" max="24" width="11.421875" style="121" hidden="1" customWidth="1"/>
    <col min="25" max="25" width="9.140625" style="121" hidden="1" customWidth="1"/>
    <col min="26" max="26" width="12.8515625" style="121" hidden="1" customWidth="1"/>
    <col min="27" max="27" width="9.140625" style="121" hidden="1" customWidth="1"/>
    <col min="28" max="28" width="14.140625" style="121" hidden="1" customWidth="1"/>
    <col min="29" max="29" width="18.421875" style="121" hidden="1" customWidth="1"/>
    <col min="30" max="30" width="20.421875" style="121" hidden="1" customWidth="1"/>
    <col min="31" max="31" width="16.57421875" style="121" hidden="1" customWidth="1"/>
    <col min="32" max="32" width="9.140625" style="121" hidden="1" customWidth="1"/>
    <col min="33" max="33" width="14.7109375" style="121" hidden="1" customWidth="1"/>
    <col min="34" max="39" width="9.140625" style="121" hidden="1" customWidth="1"/>
    <col min="40" max="16384" width="9.140625" style="121" customWidth="1"/>
  </cols>
  <sheetData>
    <row r="1" spans="1:11" ht="30">
      <c r="A1" s="577" t="s">
        <v>429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38" ht="20.25">
      <c r="A2" s="122" t="s">
        <v>152</v>
      </c>
      <c r="B2" s="123"/>
      <c r="C2" s="123"/>
      <c r="D2" s="123"/>
      <c r="E2" s="123"/>
      <c r="F2" s="123"/>
      <c r="G2" s="123"/>
      <c r="H2" s="123"/>
      <c r="I2" s="123"/>
      <c r="J2" s="123"/>
      <c r="O2" s="551"/>
      <c r="Q2" s="578"/>
      <c r="R2" s="578"/>
      <c r="V2" s="551" t="s">
        <v>153</v>
      </c>
      <c r="X2" s="121" t="s">
        <v>154</v>
      </c>
      <c r="Z2" s="551" t="s">
        <v>155</v>
      </c>
      <c r="AB2" s="578" t="s">
        <v>156</v>
      </c>
      <c r="AC2" s="578"/>
      <c r="AD2" s="578"/>
      <c r="AE2" s="578"/>
      <c r="AG2" s="125" t="s">
        <v>157</v>
      </c>
      <c r="AH2" s="125"/>
      <c r="AJ2" s="121" t="s">
        <v>158</v>
      </c>
      <c r="AL2" s="551" t="s">
        <v>159</v>
      </c>
    </row>
    <row r="3" spans="2:38" ht="20.25">
      <c r="B3" s="121" t="s">
        <v>160</v>
      </c>
      <c r="F3" s="126"/>
      <c r="G3" s="126"/>
      <c r="H3" s="126">
        <v>29.5</v>
      </c>
      <c r="I3" s="127" t="s">
        <v>24</v>
      </c>
      <c r="K3" s="128"/>
      <c r="L3" s="129"/>
      <c r="M3" s="129"/>
      <c r="N3" s="129"/>
      <c r="O3" s="551"/>
      <c r="V3" s="130">
        <v>21.5</v>
      </c>
      <c r="X3" s="121" t="s">
        <v>162</v>
      </c>
      <c r="Z3" s="551">
        <v>240</v>
      </c>
      <c r="AB3" s="551">
        <v>6</v>
      </c>
      <c r="AC3" s="131">
        <v>0.222</v>
      </c>
      <c r="AD3" s="131">
        <f>AC3*10</f>
        <v>2.22</v>
      </c>
      <c r="AE3" s="551">
        <v>5</v>
      </c>
      <c r="AG3" s="579" t="str">
        <f>J32</f>
        <v>-</v>
      </c>
      <c r="AH3" s="579"/>
      <c r="AJ3" s="551">
        <v>7</v>
      </c>
      <c r="AL3" s="551">
        <v>10</v>
      </c>
    </row>
    <row r="4" spans="1:36" ht="20.25">
      <c r="A4" s="122" t="s">
        <v>165</v>
      </c>
      <c r="Q4" s="132"/>
      <c r="R4" s="132"/>
      <c r="V4" s="130">
        <v>24.5</v>
      </c>
      <c r="AB4" s="551">
        <v>15</v>
      </c>
      <c r="AC4" s="131">
        <v>1.39</v>
      </c>
      <c r="AD4" s="131">
        <f>AC4*10</f>
        <v>13.899999999999999</v>
      </c>
      <c r="AE4" s="551">
        <v>11</v>
      </c>
      <c r="AG4" s="580" t="s">
        <v>166</v>
      </c>
      <c r="AH4" s="580"/>
      <c r="AJ4" s="551">
        <v>10</v>
      </c>
    </row>
    <row r="5" spans="1:34" ht="20.25">
      <c r="A5" s="121">
        <v>2.1</v>
      </c>
      <c r="B5" s="121" t="s">
        <v>4</v>
      </c>
      <c r="F5" s="133" t="s">
        <v>388</v>
      </c>
      <c r="G5" s="133"/>
      <c r="H5" s="133"/>
      <c r="I5" s="133"/>
      <c r="J5" s="133"/>
      <c r="K5" s="133"/>
      <c r="L5" s="133"/>
      <c r="M5" s="133"/>
      <c r="Q5" s="134"/>
      <c r="R5" s="132"/>
      <c r="V5" s="130">
        <v>26.5</v>
      </c>
      <c r="X5" s="551"/>
      <c r="Y5" s="551"/>
      <c r="AG5" s="580" t="s">
        <v>164</v>
      </c>
      <c r="AH5" s="580"/>
    </row>
    <row r="6" spans="1:35" ht="20.25">
      <c r="A6" s="121">
        <v>2.2</v>
      </c>
      <c r="B6" s="121" t="s">
        <v>205</v>
      </c>
      <c r="F6" s="133" t="s">
        <v>183</v>
      </c>
      <c r="G6" s="133"/>
      <c r="H6" s="133"/>
      <c r="I6" s="133"/>
      <c r="J6" s="133"/>
      <c r="K6" s="133"/>
      <c r="L6" s="133"/>
      <c r="M6" s="133"/>
      <c r="Q6" s="134"/>
      <c r="R6" s="132"/>
      <c r="V6" s="130">
        <v>27.5</v>
      </c>
      <c r="Z6" s="551" t="s">
        <v>168</v>
      </c>
      <c r="AC6" s="551" t="s">
        <v>169</v>
      </c>
      <c r="AD6" s="551"/>
      <c r="AE6" s="551" t="s">
        <v>170</v>
      </c>
      <c r="AG6" s="576" t="e">
        <f>TEXT(#REF!,AG5)</f>
        <v>#REF!</v>
      </c>
      <c r="AH6" s="576"/>
      <c r="AI6" s="551"/>
    </row>
    <row r="7" spans="1:35" ht="20.25">
      <c r="A7" s="121">
        <v>2.3</v>
      </c>
      <c r="B7" s="121" t="s">
        <v>171</v>
      </c>
      <c r="F7" s="133" t="s">
        <v>256</v>
      </c>
      <c r="G7" s="133"/>
      <c r="H7" s="133"/>
      <c r="I7" s="133"/>
      <c r="J7" s="133"/>
      <c r="K7" s="133"/>
      <c r="L7" s="133"/>
      <c r="M7" s="133"/>
      <c r="Q7" s="134"/>
      <c r="R7" s="132"/>
      <c r="V7" s="130"/>
      <c r="Z7" s="551"/>
      <c r="AC7" s="551"/>
      <c r="AD7" s="551"/>
      <c r="AE7" s="551"/>
      <c r="AG7" s="550"/>
      <c r="AH7" s="550"/>
      <c r="AI7" s="551"/>
    </row>
    <row r="8" spans="1:34" ht="20.25">
      <c r="A8" s="121">
        <v>2.4</v>
      </c>
      <c r="B8" s="121" t="s">
        <v>206</v>
      </c>
      <c r="F8" s="136" t="s">
        <v>400</v>
      </c>
      <c r="G8" s="133"/>
      <c r="H8" s="133"/>
      <c r="I8" s="133"/>
      <c r="J8" s="133"/>
      <c r="K8" s="133"/>
      <c r="L8" s="133"/>
      <c r="M8" s="133"/>
      <c r="N8" s="133"/>
      <c r="Q8" s="134"/>
      <c r="R8" s="134"/>
      <c r="V8" s="130">
        <v>29.5</v>
      </c>
      <c r="Z8" s="551" t="s">
        <v>172</v>
      </c>
      <c r="AC8" s="126">
        <v>2.5</v>
      </c>
      <c r="AD8" s="126" t="s">
        <v>173</v>
      </c>
      <c r="AE8" s="126">
        <v>0.2</v>
      </c>
      <c r="AG8" s="551" t="s">
        <v>161</v>
      </c>
      <c r="AH8" s="551">
        <v>1</v>
      </c>
    </row>
    <row r="9" spans="1:34" ht="20.25">
      <c r="A9" s="121">
        <v>2.5</v>
      </c>
      <c r="B9" s="121" t="s">
        <v>185</v>
      </c>
      <c r="F9" s="133" t="s">
        <v>359</v>
      </c>
      <c r="G9" s="137"/>
      <c r="H9" s="137"/>
      <c r="I9" s="137"/>
      <c r="J9" s="137"/>
      <c r="K9" s="137"/>
      <c r="L9" s="137"/>
      <c r="M9" s="137"/>
      <c r="N9" s="133"/>
      <c r="Q9" s="134"/>
      <c r="R9" s="134"/>
      <c r="V9" s="130">
        <v>30.5</v>
      </c>
      <c r="Z9" s="551" t="s">
        <v>174</v>
      </c>
      <c r="AC9" s="126">
        <v>3</v>
      </c>
      <c r="AD9" s="126"/>
      <c r="AE9" s="126">
        <v>0.23</v>
      </c>
      <c r="AG9" s="138" t="s">
        <v>163</v>
      </c>
      <c r="AH9" s="551">
        <v>1</v>
      </c>
    </row>
    <row r="10" spans="6:34" ht="20.25">
      <c r="F10" s="133" t="s">
        <v>401</v>
      </c>
      <c r="G10" s="137"/>
      <c r="H10" s="137"/>
      <c r="I10" s="137"/>
      <c r="J10" s="137"/>
      <c r="K10" s="137"/>
      <c r="L10" s="137"/>
      <c r="M10" s="137"/>
      <c r="N10" s="133"/>
      <c r="Q10" s="134"/>
      <c r="R10" s="134"/>
      <c r="V10" s="130"/>
      <c r="Z10" s="551"/>
      <c r="AC10" s="126"/>
      <c r="AD10" s="126"/>
      <c r="AE10" s="126"/>
      <c r="AG10" s="138"/>
      <c r="AH10" s="551"/>
    </row>
    <row r="11" spans="6:34" ht="20.25">
      <c r="F11" s="133" t="s">
        <v>207</v>
      </c>
      <c r="G11" s="137"/>
      <c r="H11" s="137"/>
      <c r="I11" s="137"/>
      <c r="J11" s="137"/>
      <c r="K11" s="137"/>
      <c r="L11" s="137"/>
      <c r="M11" s="137"/>
      <c r="N11" s="133"/>
      <c r="Q11" s="134"/>
      <c r="R11" s="134"/>
      <c r="V11" s="130"/>
      <c r="Z11" s="551"/>
      <c r="AC11" s="126"/>
      <c r="AD11" s="126"/>
      <c r="AE11" s="126"/>
      <c r="AG11" s="138"/>
      <c r="AH11" s="551"/>
    </row>
    <row r="12" spans="1:35" ht="20.25">
      <c r="A12" s="122" t="s">
        <v>175</v>
      </c>
      <c r="K12" s="127"/>
      <c r="L12" s="127"/>
      <c r="M12" s="127"/>
      <c r="N12" s="127"/>
      <c r="O12" s="133"/>
      <c r="W12" s="130">
        <v>34.5</v>
      </c>
      <c r="AA12" s="551" t="s">
        <v>174</v>
      </c>
      <c r="AD12" s="126">
        <v>5</v>
      </c>
      <c r="AF12" s="126">
        <v>0.05</v>
      </c>
      <c r="AH12" s="138" t="s">
        <v>167</v>
      </c>
      <c r="AI12" s="551">
        <v>1</v>
      </c>
    </row>
    <row r="13" spans="1:35" ht="20.25">
      <c r="A13" s="122"/>
      <c r="K13" s="127"/>
      <c r="L13" s="127"/>
      <c r="M13" s="127"/>
      <c r="N13" s="127"/>
      <c r="O13" s="133"/>
      <c r="W13" s="130"/>
      <c r="AA13" s="551"/>
      <c r="AD13" s="126"/>
      <c r="AF13" s="126"/>
      <c r="AH13" s="138"/>
      <c r="AI13" s="551"/>
    </row>
    <row r="14" spans="1:35" ht="20.25">
      <c r="A14" s="122"/>
      <c r="K14" s="127"/>
      <c r="L14" s="127"/>
      <c r="M14" s="127"/>
      <c r="N14" s="127"/>
      <c r="O14" s="133"/>
      <c r="W14" s="130"/>
      <c r="AA14" s="551"/>
      <c r="AD14" s="126"/>
      <c r="AF14" s="126"/>
      <c r="AH14" s="138"/>
      <c r="AI14" s="551"/>
    </row>
    <row r="15" spans="1:35" ht="20.25">
      <c r="A15" s="122"/>
      <c r="K15" s="127"/>
      <c r="L15" s="127"/>
      <c r="M15" s="127"/>
      <c r="N15" s="127"/>
      <c r="O15" s="133"/>
      <c r="W15" s="130"/>
      <c r="AA15" s="551"/>
      <c r="AD15" s="126"/>
      <c r="AF15" s="126"/>
      <c r="AH15" s="138"/>
      <c r="AI15" s="551"/>
    </row>
    <row r="16" spans="1:35" ht="20.25">
      <c r="A16" s="122"/>
      <c r="K16" s="127"/>
      <c r="L16" s="127"/>
      <c r="M16" s="127"/>
      <c r="N16" s="127"/>
      <c r="O16" s="133"/>
      <c r="W16" s="130"/>
      <c r="AA16" s="551"/>
      <c r="AD16" s="126"/>
      <c r="AF16" s="126"/>
      <c r="AH16" s="138"/>
      <c r="AI16" s="551"/>
    </row>
    <row r="17" spans="1:35" ht="20.25">
      <c r="A17" s="122"/>
      <c r="K17" s="127"/>
      <c r="L17" s="127"/>
      <c r="M17" s="127"/>
      <c r="N17" s="127"/>
      <c r="O17" s="133"/>
      <c r="W17" s="130"/>
      <c r="AA17" s="551"/>
      <c r="AD17" s="126"/>
      <c r="AF17" s="126"/>
      <c r="AH17" s="138"/>
      <c r="AI17" s="551"/>
    </row>
    <row r="18" spans="1:35" ht="20.25">
      <c r="A18" s="122"/>
      <c r="K18" s="127"/>
      <c r="L18" s="127"/>
      <c r="M18" s="127"/>
      <c r="N18" s="127"/>
      <c r="O18" s="133"/>
      <c r="W18" s="130"/>
      <c r="AA18" s="551"/>
      <c r="AD18" s="126"/>
      <c r="AF18" s="126"/>
      <c r="AH18" s="138"/>
      <c r="AI18" s="551"/>
    </row>
    <row r="19" spans="1:35" ht="20.25">
      <c r="A19" s="122"/>
      <c r="K19" s="127"/>
      <c r="L19" s="127"/>
      <c r="M19" s="127"/>
      <c r="N19" s="127"/>
      <c r="O19" s="133"/>
      <c r="W19" s="130"/>
      <c r="AA19" s="551"/>
      <c r="AD19" s="126"/>
      <c r="AF19" s="126"/>
      <c r="AH19" s="138"/>
      <c r="AI19" s="551"/>
    </row>
    <row r="20" spans="1:35" ht="20.25">
      <c r="A20" s="122"/>
      <c r="K20" s="127"/>
      <c r="L20" s="127"/>
      <c r="M20" s="127"/>
      <c r="N20" s="127"/>
      <c r="O20" s="133"/>
      <c r="W20" s="130"/>
      <c r="AA20" s="551"/>
      <c r="AD20" s="126"/>
      <c r="AF20" s="126"/>
      <c r="AH20" s="138"/>
      <c r="AI20" s="551"/>
    </row>
    <row r="21" spans="1:35" ht="20.25">
      <c r="A21" s="122"/>
      <c r="K21" s="127"/>
      <c r="L21" s="127"/>
      <c r="M21" s="127"/>
      <c r="N21" s="127"/>
      <c r="O21" s="133"/>
      <c r="W21" s="130"/>
      <c r="AA21" s="551"/>
      <c r="AD21" s="126"/>
      <c r="AF21" s="126"/>
      <c r="AH21" s="138"/>
      <c r="AI21" s="551"/>
    </row>
    <row r="22" spans="1:35" ht="20.25">
      <c r="A22" s="122"/>
      <c r="K22" s="127"/>
      <c r="L22" s="127"/>
      <c r="M22" s="127"/>
      <c r="N22" s="127"/>
      <c r="O22" s="133"/>
      <c r="W22" s="130"/>
      <c r="AA22" s="551"/>
      <c r="AD22" s="126"/>
      <c r="AF22" s="126"/>
      <c r="AH22" s="138"/>
      <c r="AI22" s="551"/>
    </row>
    <row r="23" spans="1:35" ht="20.25">
      <c r="A23" s="122"/>
      <c r="K23" s="127"/>
      <c r="L23" s="127"/>
      <c r="M23" s="127"/>
      <c r="N23" s="127"/>
      <c r="O23" s="133"/>
      <c r="W23" s="130"/>
      <c r="AA23" s="551"/>
      <c r="AD23" s="126"/>
      <c r="AF23" s="126"/>
      <c r="AH23" s="138"/>
      <c r="AI23" s="551"/>
    </row>
    <row r="24" spans="1:35" ht="20.25">
      <c r="A24" s="122"/>
      <c r="K24" s="127"/>
      <c r="L24" s="127"/>
      <c r="M24" s="127"/>
      <c r="N24" s="127"/>
      <c r="O24" s="133"/>
      <c r="W24" s="130"/>
      <c r="AA24" s="551"/>
      <c r="AD24" s="126"/>
      <c r="AF24" s="126"/>
      <c r="AH24" s="138"/>
      <c r="AI24" s="551"/>
    </row>
    <row r="25" spans="1:35" ht="20.25">
      <c r="A25" s="122"/>
      <c r="K25" s="127"/>
      <c r="L25" s="127"/>
      <c r="M25" s="127"/>
      <c r="N25" s="127"/>
      <c r="O25" s="133"/>
      <c r="W25" s="130"/>
      <c r="AA25" s="551"/>
      <c r="AD25" s="126"/>
      <c r="AF25" s="126"/>
      <c r="AH25" s="138"/>
      <c r="AI25" s="551"/>
    </row>
    <row r="26" spans="1:35" ht="20.25">
      <c r="A26" s="122"/>
      <c r="K26" s="127"/>
      <c r="L26" s="127"/>
      <c r="M26" s="127"/>
      <c r="N26" s="127"/>
      <c r="O26" s="133"/>
      <c r="W26" s="130"/>
      <c r="AA26" s="551"/>
      <c r="AD26" s="126"/>
      <c r="AF26" s="126"/>
      <c r="AH26" s="138"/>
      <c r="AI26" s="551"/>
    </row>
    <row r="27" spans="1:35" ht="20.25">
      <c r="A27" s="122"/>
      <c r="K27" s="127"/>
      <c r="L27" s="127"/>
      <c r="M27" s="127"/>
      <c r="N27" s="127"/>
      <c r="O27" s="133"/>
      <c r="W27" s="130"/>
      <c r="AA27" s="551"/>
      <c r="AD27" s="126"/>
      <c r="AF27" s="126"/>
      <c r="AH27" s="138"/>
      <c r="AI27" s="551"/>
    </row>
    <row r="28" spans="1:35" ht="20.25">
      <c r="A28" s="122"/>
      <c r="K28" s="127"/>
      <c r="L28" s="127"/>
      <c r="M28" s="127"/>
      <c r="N28" s="127"/>
      <c r="O28" s="133"/>
      <c r="W28" s="130"/>
      <c r="AA28" s="551"/>
      <c r="AD28" s="126"/>
      <c r="AF28" s="126"/>
      <c r="AH28" s="138"/>
      <c r="AI28" s="551"/>
    </row>
    <row r="29" spans="10:22" ht="20.25">
      <c r="J29" s="139"/>
      <c r="K29" s="127"/>
      <c r="O29" s="130"/>
      <c r="V29" s="130"/>
    </row>
    <row r="30" spans="1:9" ht="20.25">
      <c r="A30" s="122" t="s">
        <v>177</v>
      </c>
      <c r="I30" s="551"/>
    </row>
    <row r="31" spans="1:11" ht="21">
      <c r="A31" s="557"/>
      <c r="B31" s="557"/>
      <c r="C31" s="557"/>
      <c r="D31" s="557"/>
      <c r="E31" s="557"/>
      <c r="F31" s="557"/>
      <c r="G31" s="557"/>
      <c r="H31" s="558" t="s">
        <v>178</v>
      </c>
      <c r="I31" s="559"/>
      <c r="J31" s="560" t="s">
        <v>184</v>
      </c>
      <c r="K31" s="557"/>
    </row>
    <row r="32" spans="1:11" ht="21">
      <c r="A32" s="561"/>
      <c r="B32" s="557"/>
      <c r="C32" s="562"/>
      <c r="D32" s="557"/>
      <c r="E32" s="557"/>
      <c r="F32" s="557"/>
      <c r="G32" s="557"/>
      <c r="H32" s="558" t="s">
        <v>179</v>
      </c>
      <c r="I32" s="559" t="s">
        <v>14</v>
      </c>
      <c r="J32" s="560" t="s">
        <v>184</v>
      </c>
      <c r="K32" s="563"/>
    </row>
    <row r="33" spans="1:11" ht="21">
      <c r="A33" s="557"/>
      <c r="B33" s="557"/>
      <c r="C33" s="557"/>
      <c r="D33" s="557"/>
      <c r="E33" s="557"/>
      <c r="F33" s="557"/>
      <c r="G33" s="557"/>
      <c r="H33" s="558" t="s">
        <v>180</v>
      </c>
      <c r="I33" s="559" t="s">
        <v>14</v>
      </c>
      <c r="J33" s="564" t="s">
        <v>423</v>
      </c>
      <c r="K33" s="565"/>
    </row>
    <row r="34" spans="1:11" ht="20.25">
      <c r="A34" s="122" t="s">
        <v>181</v>
      </c>
      <c r="B34" s="125"/>
      <c r="I34" s="551"/>
      <c r="J34" s="141"/>
      <c r="K34" s="142"/>
    </row>
    <row r="35" spans="2:11" ht="20.25">
      <c r="B35" s="125" t="s">
        <v>44</v>
      </c>
      <c r="I35" s="551" t="s">
        <v>14</v>
      </c>
      <c r="J35" s="143">
        <v>0</v>
      </c>
      <c r="K35" s="140" t="s">
        <v>45</v>
      </c>
    </row>
    <row r="36" spans="2:11" ht="20.25">
      <c r="B36" s="125" t="s">
        <v>46</v>
      </c>
      <c r="I36" s="551" t="s">
        <v>14</v>
      </c>
      <c r="J36" s="143">
        <v>0</v>
      </c>
      <c r="K36" s="140" t="s">
        <v>45</v>
      </c>
    </row>
    <row r="37" spans="2:11" ht="20.25">
      <c r="B37" s="125" t="s">
        <v>158</v>
      </c>
      <c r="I37" s="551" t="s">
        <v>14</v>
      </c>
      <c r="J37" s="143">
        <v>6</v>
      </c>
      <c r="K37" s="140" t="s">
        <v>45</v>
      </c>
    </row>
    <row r="38" spans="2:11" ht="20.25">
      <c r="B38" s="125" t="s">
        <v>182</v>
      </c>
      <c r="I38" s="551" t="s">
        <v>14</v>
      </c>
      <c r="J38" s="143">
        <v>7</v>
      </c>
      <c r="K38" s="140" t="s">
        <v>45</v>
      </c>
    </row>
  </sheetData>
  <sheetProtection selectLockedCells="1"/>
  <mergeCells count="7">
    <mergeCell ref="AG6:AH6"/>
    <mergeCell ref="A1:K1"/>
    <mergeCell ref="Q2:R2"/>
    <mergeCell ref="AB2:AE2"/>
    <mergeCell ref="AG3:AH3"/>
    <mergeCell ref="AG4:AH4"/>
    <mergeCell ref="AG5:AH5"/>
  </mergeCells>
  <conditionalFormatting sqref="AO38">
    <cfRule type="expression" priority="1" dxfId="7">
      <formula>$AO$37&gt;1</formula>
    </cfRule>
  </conditionalFormatting>
  <dataValidations count="1">
    <dataValidation type="list" allowBlank="1" showInputMessage="1" showErrorMessage="1" sqref="L3">
      <formula1>"ขนาดเบา,ขนาดกลาง,ขนาดหนัก"</formula1>
    </dataValidation>
  </dataValidations>
  <printOptions/>
  <pageMargins left="0.29" right="0.25" top="0.38" bottom="0.3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43"/>
  <sheetViews>
    <sheetView zoomScalePageLayoutView="0" workbookViewId="0" topLeftCell="A1">
      <selection activeCell="O9" sqref="O9"/>
    </sheetView>
  </sheetViews>
  <sheetFormatPr defaultColWidth="9.140625" defaultRowHeight="21.75"/>
  <cols>
    <col min="1" max="1" width="7.7109375" style="99" customWidth="1"/>
    <col min="2" max="2" width="10.57421875" style="99" customWidth="1"/>
    <col min="3" max="3" width="2.57421875" style="99" customWidth="1"/>
    <col min="4" max="4" width="15.140625" style="99" bestFit="1" customWidth="1"/>
    <col min="5" max="5" width="6.140625" style="99" customWidth="1"/>
    <col min="6" max="6" width="14.140625" style="99" customWidth="1"/>
    <col min="7" max="7" width="10.7109375" style="99" customWidth="1"/>
    <col min="8" max="8" width="11.140625" style="99" customWidth="1"/>
    <col min="9" max="9" width="12.8515625" style="99" customWidth="1"/>
    <col min="10" max="10" width="16.57421875" style="99" customWidth="1"/>
    <col min="11" max="11" width="5.8515625" style="99" customWidth="1"/>
    <col min="12" max="16" width="9.140625" style="99" customWidth="1"/>
    <col min="17" max="17" width="9.00390625" style="99" customWidth="1"/>
    <col min="18" max="16384" width="9.140625" style="99" customWidth="1"/>
  </cols>
  <sheetData>
    <row r="1" spans="2:10" s="96" customFormat="1" ht="18.75">
      <c r="B1" s="97"/>
      <c r="C1" s="97"/>
      <c r="D1" s="646" t="s">
        <v>321</v>
      </c>
      <c r="E1" s="646"/>
      <c r="F1" s="646"/>
      <c r="G1" s="646"/>
      <c r="H1" s="646"/>
      <c r="I1" s="646"/>
      <c r="J1" s="97"/>
    </row>
    <row r="2" spans="1:11" ht="6.7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2:10" ht="20.25" customHeight="1">
      <c r="B3" s="109" t="s">
        <v>322</v>
      </c>
      <c r="C3" s="110"/>
      <c r="D3" s="110"/>
      <c r="E3" s="647" t="s">
        <v>355</v>
      </c>
      <c r="F3" s="647"/>
      <c r="G3" s="647"/>
      <c r="H3" s="647"/>
      <c r="I3" s="111"/>
      <c r="J3" s="112"/>
    </row>
    <row r="4" spans="2:10" ht="21" thickBot="1">
      <c r="B4" s="113" t="s">
        <v>245</v>
      </c>
      <c r="C4" s="114"/>
      <c r="D4" s="648" t="s">
        <v>323</v>
      </c>
      <c r="E4" s="648"/>
      <c r="F4" s="648"/>
      <c r="G4" s="648"/>
      <c r="H4" s="648"/>
      <c r="I4" s="648"/>
      <c r="J4" s="115"/>
    </row>
    <row r="5" spans="2:10" ht="20.25">
      <c r="B5" s="105"/>
      <c r="C5" s="101"/>
      <c r="D5" s="101"/>
      <c r="E5" s="102"/>
      <c r="F5" s="102"/>
      <c r="G5" s="102"/>
      <c r="H5" s="102"/>
      <c r="I5" s="102"/>
      <c r="J5" s="106"/>
    </row>
    <row r="6" spans="2:10" ht="4.5" customHeight="1">
      <c r="B6" s="107" t="s">
        <v>344</v>
      </c>
      <c r="C6" s="103"/>
      <c r="D6" s="103" t="s">
        <v>345</v>
      </c>
      <c r="E6" s="103"/>
      <c r="F6" s="103"/>
      <c r="G6" s="103"/>
      <c r="H6" s="103"/>
      <c r="I6" s="103"/>
      <c r="J6" s="106"/>
    </row>
    <row r="7" spans="2:10" s="96" customFormat="1" ht="18.75">
      <c r="B7" s="107" t="s">
        <v>324</v>
      </c>
      <c r="C7" s="103"/>
      <c r="D7" s="103" t="s">
        <v>346</v>
      </c>
      <c r="E7" s="103"/>
      <c r="F7" s="103"/>
      <c r="G7" s="103"/>
      <c r="H7" s="103"/>
      <c r="I7" s="103"/>
      <c r="J7" s="106"/>
    </row>
    <row r="8" spans="2:10" s="96" customFormat="1" ht="18.75">
      <c r="B8" s="107" t="s">
        <v>325</v>
      </c>
      <c r="C8" s="103"/>
      <c r="D8" s="103" t="s">
        <v>334</v>
      </c>
      <c r="E8" s="103" t="s">
        <v>347</v>
      </c>
      <c r="F8" s="103"/>
      <c r="G8" s="103"/>
      <c r="H8" s="103"/>
      <c r="I8" s="103"/>
      <c r="J8" s="106"/>
    </row>
    <row r="9" spans="2:10" s="96" customFormat="1" ht="18.75">
      <c r="B9" s="107"/>
      <c r="C9" s="103"/>
      <c r="D9" s="103" t="s">
        <v>326</v>
      </c>
      <c r="E9" s="103" t="s">
        <v>348</v>
      </c>
      <c r="F9" s="103"/>
      <c r="G9" s="103"/>
      <c r="H9" s="103"/>
      <c r="I9" s="103"/>
      <c r="J9" s="106"/>
    </row>
    <row r="10" spans="2:10" s="96" customFormat="1" ht="18.75">
      <c r="B10" s="107" t="s">
        <v>327</v>
      </c>
      <c r="C10" s="103" t="s">
        <v>349</v>
      </c>
      <c r="D10" s="103"/>
      <c r="E10" s="103"/>
      <c r="F10" s="103"/>
      <c r="G10" s="103" t="s">
        <v>350</v>
      </c>
      <c r="H10" s="103"/>
      <c r="I10" s="103"/>
      <c r="J10" s="106"/>
    </row>
    <row r="11" spans="2:10" s="96" customFormat="1" ht="18.75">
      <c r="B11" s="107" t="s">
        <v>335</v>
      </c>
      <c r="C11" s="103"/>
      <c r="D11" s="104">
        <v>1</v>
      </c>
      <c r="E11" s="103"/>
      <c r="F11" s="103" t="s">
        <v>328</v>
      </c>
      <c r="G11" s="649" t="str">
        <f>_xlfn.BAHTTEXT(D11)</f>
        <v>หนึ่งบาทถ้วน</v>
      </c>
      <c r="H11" s="649"/>
      <c r="I11" s="649"/>
      <c r="J11" s="650"/>
    </row>
    <row r="12" spans="2:10" s="96" customFormat="1" ht="18.75">
      <c r="B12" s="107" t="s">
        <v>329</v>
      </c>
      <c r="C12" s="103">
        <v>1</v>
      </c>
      <c r="D12" s="104" t="s">
        <v>351</v>
      </c>
      <c r="E12" s="103"/>
      <c r="F12" s="103"/>
      <c r="G12" s="103"/>
      <c r="H12" s="103"/>
      <c r="I12" s="103"/>
      <c r="J12" s="106"/>
    </row>
    <row r="13" spans="2:10" s="96" customFormat="1" ht="18.75">
      <c r="B13" s="107"/>
      <c r="C13" s="103">
        <v>2</v>
      </c>
      <c r="D13" s="103" t="s">
        <v>352</v>
      </c>
      <c r="E13" s="103"/>
      <c r="F13" s="103"/>
      <c r="G13" s="104"/>
      <c r="H13" s="103"/>
      <c r="I13" s="103"/>
      <c r="J13" s="106"/>
    </row>
    <row r="14" spans="2:10" s="96" customFormat="1" ht="18.75">
      <c r="B14" s="107" t="s">
        <v>330</v>
      </c>
      <c r="C14" s="103"/>
      <c r="D14" s="108" t="s">
        <v>184</v>
      </c>
      <c r="E14" s="103"/>
      <c r="F14" s="103"/>
      <c r="G14" s="104"/>
      <c r="H14" s="103"/>
      <c r="I14" s="103"/>
      <c r="J14" s="106"/>
    </row>
    <row r="15" spans="2:10" s="96" customFormat="1" ht="18.75">
      <c r="B15" s="107" t="s">
        <v>353</v>
      </c>
      <c r="C15" s="103"/>
      <c r="D15" s="103"/>
      <c r="E15" s="103"/>
      <c r="F15" s="103" t="s">
        <v>354</v>
      </c>
      <c r="G15" s="104"/>
      <c r="H15" s="103"/>
      <c r="I15" s="103"/>
      <c r="J15" s="106"/>
    </row>
    <row r="16" spans="2:10" s="96" customFormat="1" ht="19.5" thickBot="1">
      <c r="B16" s="107" t="s">
        <v>331</v>
      </c>
      <c r="C16" s="103"/>
      <c r="D16" s="103"/>
      <c r="E16" s="103"/>
      <c r="F16" s="103"/>
      <c r="G16" s="104"/>
      <c r="H16" s="103"/>
      <c r="I16" s="103"/>
      <c r="J16" s="106"/>
    </row>
    <row r="17" spans="2:10" s="96" customFormat="1" ht="19.5" thickBot="1">
      <c r="B17" s="654" t="s">
        <v>332</v>
      </c>
      <c r="C17" s="655"/>
      <c r="D17" s="655"/>
      <c r="E17" s="655"/>
      <c r="F17" s="655"/>
      <c r="G17" s="655"/>
      <c r="H17" s="655"/>
      <c r="I17" s="655"/>
      <c r="J17" s="656"/>
    </row>
    <row r="18" spans="2:10" s="96" customFormat="1" ht="20.25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4:9" s="97" customFormat="1" ht="18.75">
      <c r="D19" s="646" t="s">
        <v>333</v>
      </c>
      <c r="E19" s="646"/>
      <c r="F19" s="646"/>
      <c r="G19" s="646"/>
      <c r="H19" s="646"/>
      <c r="I19" s="646"/>
    </row>
    <row r="20" ht="6.75" customHeight="1" thickBot="1"/>
    <row r="21" spans="2:10" ht="20.25">
      <c r="B21" s="109" t="s">
        <v>322</v>
      </c>
      <c r="C21" s="110"/>
      <c r="D21" s="110"/>
      <c r="E21" s="647" t="str">
        <f>E3</f>
        <v>เทศบาลตำบลทุ่งโฮ้ง</v>
      </c>
      <c r="F21" s="647"/>
      <c r="G21" s="647"/>
      <c r="H21" s="647"/>
      <c r="I21" s="111"/>
      <c r="J21" s="112"/>
    </row>
    <row r="22" spans="2:10" ht="21" thickBot="1">
      <c r="B22" s="113" t="s">
        <v>245</v>
      </c>
      <c r="C22" s="114"/>
      <c r="D22" s="648" t="s">
        <v>323</v>
      </c>
      <c r="E22" s="648"/>
      <c r="F22" s="648"/>
      <c r="G22" s="648"/>
      <c r="H22" s="648"/>
      <c r="I22" s="648"/>
      <c r="J22" s="115"/>
    </row>
    <row r="23" spans="2:10" ht="20.25">
      <c r="B23" s="105"/>
      <c r="C23" s="101"/>
      <c r="D23" s="101"/>
      <c r="E23" s="102"/>
      <c r="F23" s="102"/>
      <c r="G23" s="102"/>
      <c r="H23" s="102"/>
      <c r="I23" s="102"/>
      <c r="J23" s="106"/>
    </row>
    <row r="24" spans="1:11" ht="20.25">
      <c r="A24" s="96"/>
      <c r="B24" s="107" t="s">
        <v>344</v>
      </c>
      <c r="C24" s="103"/>
      <c r="D24" s="103" t="s">
        <v>345</v>
      </c>
      <c r="E24" s="103"/>
      <c r="F24" s="103"/>
      <c r="G24" s="103"/>
      <c r="H24" s="103"/>
      <c r="I24" s="103"/>
      <c r="J24" s="106"/>
      <c r="K24" s="96"/>
    </row>
    <row r="25" spans="1:11" ht="20.25">
      <c r="A25" s="96"/>
      <c r="B25" s="107" t="s">
        <v>324</v>
      </c>
      <c r="C25" s="103"/>
      <c r="D25" s="103" t="s">
        <v>346</v>
      </c>
      <c r="E25" s="103"/>
      <c r="F25" s="103"/>
      <c r="G25" s="103"/>
      <c r="H25" s="103"/>
      <c r="I25" s="103"/>
      <c r="J25" s="106"/>
      <c r="K25" s="96"/>
    </row>
    <row r="26" spans="1:11" ht="20.25">
      <c r="A26" s="96"/>
      <c r="B26" s="107" t="s">
        <v>325</v>
      </c>
      <c r="C26" s="103"/>
      <c r="D26" s="103" t="s">
        <v>334</v>
      </c>
      <c r="E26" s="103" t="s">
        <v>347</v>
      </c>
      <c r="F26" s="103"/>
      <c r="G26" s="103"/>
      <c r="H26" s="103"/>
      <c r="I26" s="103"/>
      <c r="J26" s="106"/>
      <c r="K26" s="96"/>
    </row>
    <row r="27" spans="1:11" ht="20.25">
      <c r="A27" s="96"/>
      <c r="B27" s="107"/>
      <c r="C27" s="103"/>
      <c r="D27" s="103" t="s">
        <v>326</v>
      </c>
      <c r="E27" s="103" t="s">
        <v>348</v>
      </c>
      <c r="F27" s="103"/>
      <c r="G27" s="103"/>
      <c r="H27" s="103"/>
      <c r="I27" s="103"/>
      <c r="J27" s="106"/>
      <c r="K27" s="96"/>
    </row>
    <row r="28" spans="1:11" ht="20.25">
      <c r="A28" s="96"/>
      <c r="B28" s="107" t="s">
        <v>327</v>
      </c>
      <c r="C28" s="103" t="s">
        <v>349</v>
      </c>
      <c r="D28" s="103"/>
      <c r="E28" s="103"/>
      <c r="F28" s="103"/>
      <c r="G28" s="103" t="s">
        <v>356</v>
      </c>
      <c r="H28" s="103"/>
      <c r="I28" s="103" t="s">
        <v>357</v>
      </c>
      <c r="J28" s="106"/>
      <c r="K28" s="96"/>
    </row>
    <row r="29" spans="1:11" ht="20.25">
      <c r="A29" s="96"/>
      <c r="B29" s="107" t="s">
        <v>335</v>
      </c>
      <c r="C29" s="103"/>
      <c r="D29" s="104">
        <v>1</v>
      </c>
      <c r="E29" s="103"/>
      <c r="F29" s="103" t="s">
        <v>328</v>
      </c>
      <c r="G29" s="649" t="str">
        <f>_xlfn.BAHTTEXT(D11)</f>
        <v>หนึ่งบาทถ้วน</v>
      </c>
      <c r="H29" s="649"/>
      <c r="I29" s="649"/>
      <c r="J29" s="650"/>
      <c r="K29" s="96"/>
    </row>
    <row r="30" spans="1:11" ht="20.25">
      <c r="A30" s="96"/>
      <c r="B30" s="107" t="s">
        <v>329</v>
      </c>
      <c r="C30" s="103">
        <v>1</v>
      </c>
      <c r="D30" s="104" t="s">
        <v>351</v>
      </c>
      <c r="E30" s="103"/>
      <c r="F30" s="103"/>
      <c r="G30" s="103"/>
      <c r="H30" s="103"/>
      <c r="I30" s="103"/>
      <c r="J30" s="106"/>
      <c r="K30" s="96"/>
    </row>
    <row r="31" spans="1:11" ht="20.25">
      <c r="A31" s="96"/>
      <c r="B31" s="107"/>
      <c r="C31" s="103">
        <v>2</v>
      </c>
      <c r="D31" s="103" t="s">
        <v>352</v>
      </c>
      <c r="E31" s="103"/>
      <c r="F31" s="103"/>
      <c r="G31" s="104"/>
      <c r="H31" s="103"/>
      <c r="I31" s="103"/>
      <c r="J31" s="106"/>
      <c r="K31" s="96"/>
    </row>
    <row r="32" spans="1:11" ht="20.25">
      <c r="A32" s="96"/>
      <c r="B32" s="107" t="s">
        <v>330</v>
      </c>
      <c r="C32" s="103"/>
      <c r="D32" s="108" t="s">
        <v>184</v>
      </c>
      <c r="E32" s="103"/>
      <c r="F32" s="103"/>
      <c r="G32" s="104"/>
      <c r="H32" s="103"/>
      <c r="I32" s="103"/>
      <c r="J32" s="106"/>
      <c r="K32" s="96"/>
    </row>
    <row r="33" spans="1:11" ht="21" thickBot="1">
      <c r="A33" s="96"/>
      <c r="B33" s="107" t="s">
        <v>353</v>
      </c>
      <c r="C33" s="103"/>
      <c r="D33" s="103"/>
      <c r="E33" s="103"/>
      <c r="F33" s="103" t="s">
        <v>354</v>
      </c>
      <c r="G33" s="104"/>
      <c r="H33" s="103"/>
      <c r="I33" s="103"/>
      <c r="J33" s="106"/>
      <c r="K33" s="96"/>
    </row>
    <row r="34" spans="1:11" ht="21" thickBot="1">
      <c r="A34" s="96"/>
      <c r="B34" s="651" t="s">
        <v>332</v>
      </c>
      <c r="C34" s="652"/>
      <c r="D34" s="652"/>
      <c r="E34" s="652"/>
      <c r="F34" s="652"/>
      <c r="G34" s="652"/>
      <c r="H34" s="652"/>
      <c r="I34" s="652"/>
      <c r="J34" s="653"/>
      <c r="K34" s="96"/>
    </row>
    <row r="36" ht="20.25">
      <c r="C36" s="99" t="s">
        <v>336</v>
      </c>
    </row>
    <row r="37" ht="20.25">
      <c r="B37" s="99" t="s">
        <v>337</v>
      </c>
    </row>
    <row r="38" ht="20.25">
      <c r="B38" s="99" t="s">
        <v>338</v>
      </c>
    </row>
    <row r="39" ht="20.25">
      <c r="B39" s="99" t="s">
        <v>339</v>
      </c>
    </row>
    <row r="40" ht="20.25">
      <c r="B40" s="99" t="s">
        <v>340</v>
      </c>
    </row>
    <row r="41" ht="20.25">
      <c r="B41" s="99" t="s">
        <v>341</v>
      </c>
    </row>
    <row r="42" ht="20.25">
      <c r="B42" s="99" t="s">
        <v>342</v>
      </c>
    </row>
    <row r="43" ht="20.25">
      <c r="B43" s="99" t="s">
        <v>343</v>
      </c>
    </row>
  </sheetData>
  <sheetProtection/>
  <mergeCells count="10">
    <mergeCell ref="B17:J17"/>
    <mergeCell ref="E3:H3"/>
    <mergeCell ref="D4:I4"/>
    <mergeCell ref="G11:J11"/>
    <mergeCell ref="D1:I1"/>
    <mergeCell ref="D19:I19"/>
    <mergeCell ref="E21:H21"/>
    <mergeCell ref="D22:I22"/>
    <mergeCell ref="G29:J29"/>
    <mergeCell ref="B34:J34"/>
  </mergeCells>
  <printOptions/>
  <pageMargins left="0.25" right="0.25" top="0.21" bottom="0.19" header="0.17" footer="0.1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view="pageBreakPreview" zoomScale="115" zoomScaleSheetLayoutView="115" zoomScalePageLayoutView="0" workbookViewId="0" topLeftCell="A64">
      <selection activeCell="N66" sqref="N66"/>
    </sheetView>
  </sheetViews>
  <sheetFormatPr defaultColWidth="9.140625" defaultRowHeight="21.75"/>
  <cols>
    <col min="1" max="1" width="5.28125" style="11" customWidth="1"/>
    <col min="2" max="2" width="4.00390625" style="11" customWidth="1"/>
    <col min="3" max="3" width="11.00390625" style="11" customWidth="1"/>
    <col min="4" max="4" width="21.8515625" style="11" customWidth="1"/>
    <col min="5" max="5" width="5.421875" style="11" customWidth="1"/>
    <col min="6" max="6" width="7.7109375" style="12" customWidth="1"/>
    <col min="7" max="7" width="8.8515625" style="11" customWidth="1"/>
    <col min="8" max="8" width="11.28125" style="11" customWidth="1"/>
    <col min="9" max="9" width="6.8515625" style="11" customWidth="1"/>
    <col min="10" max="10" width="12.28125" style="44" customWidth="1"/>
    <col min="11" max="11" width="13.140625" style="11" customWidth="1"/>
    <col min="12" max="12" width="10.00390625" style="11" bestFit="1" customWidth="1"/>
    <col min="13" max="15" width="12.421875" style="11" bestFit="1" customWidth="1"/>
    <col min="16" max="16384" width="9.140625" style="11" customWidth="1"/>
  </cols>
  <sheetData>
    <row r="1" spans="10:11" ht="18.75">
      <c r="J1" s="13" t="s">
        <v>58</v>
      </c>
      <c r="K1" s="14" t="s">
        <v>42</v>
      </c>
    </row>
    <row r="2" spans="1:11" ht="18.75">
      <c r="A2" s="616" t="s">
        <v>430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1" ht="18.75">
      <c r="A3" s="15" t="s">
        <v>40</v>
      </c>
      <c r="B3" s="16"/>
      <c r="C3" s="16"/>
      <c r="D3" s="617" t="str">
        <f>ข้อมูลโครงการ!F5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E3" s="618"/>
      <c r="F3" s="618"/>
      <c r="G3" s="618"/>
      <c r="H3" s="618"/>
      <c r="I3" s="618"/>
      <c r="J3" s="618"/>
      <c r="K3" s="618"/>
    </row>
    <row r="4" spans="1:11" ht="18.75">
      <c r="A4" s="15" t="s">
        <v>39</v>
      </c>
      <c r="B4" s="16"/>
      <c r="C4" s="16"/>
      <c r="D4" s="617" t="str">
        <f>ข้อมูลโครงการ!F7</f>
        <v>พร.ถ.5-0004 (ถนนเทศบาล4)</v>
      </c>
      <c r="E4" s="617"/>
      <c r="F4" s="617"/>
      <c r="G4" s="617"/>
      <c r="H4" s="617"/>
      <c r="I4" s="617"/>
      <c r="J4" s="617"/>
      <c r="K4" s="617"/>
    </row>
    <row r="5" spans="1:11" ht="18.75">
      <c r="A5" s="15" t="s">
        <v>41</v>
      </c>
      <c r="B5" s="16"/>
      <c r="C5" s="16"/>
      <c r="D5" s="617" t="str">
        <f>ข้อมูลโครงการ!F6</f>
        <v>เทศบาลตำบลทุ่งโฮ้ง  อำเภอเมืองแพร่  จังหวัดแพร่</v>
      </c>
      <c r="E5" s="618"/>
      <c r="F5" s="618"/>
      <c r="G5" s="618"/>
      <c r="H5" s="618"/>
      <c r="I5" s="618"/>
      <c r="J5" s="618"/>
      <c r="K5" s="618"/>
    </row>
    <row r="6" spans="1:11" ht="18.75">
      <c r="A6" s="17" t="str">
        <f>ข้อมูลโครงการ!H33</f>
        <v>วันที่ประมาณราคา/คำนวณราคากลาง</v>
      </c>
      <c r="B6" s="17"/>
      <c r="C6" s="17"/>
      <c r="D6" s="117"/>
      <c r="E6" s="116" t="str">
        <f>ข้อมูลโครงการ!J33</f>
        <v>29/6/2561</v>
      </c>
      <c r="F6" s="18"/>
      <c r="G6" s="18"/>
      <c r="H6" s="18"/>
      <c r="I6" s="18"/>
      <c r="J6" s="19"/>
      <c r="K6" s="18"/>
    </row>
    <row r="7" spans="1:11" ht="18.75">
      <c r="A7" s="619" t="s">
        <v>9</v>
      </c>
      <c r="B7" s="621" t="s">
        <v>82</v>
      </c>
      <c r="C7" s="622"/>
      <c r="D7" s="623"/>
      <c r="E7" s="619" t="s">
        <v>1</v>
      </c>
      <c r="F7" s="57" t="s">
        <v>83</v>
      </c>
      <c r="G7" s="57" t="s">
        <v>361</v>
      </c>
      <c r="H7" s="57" t="s">
        <v>11</v>
      </c>
      <c r="I7" s="58" t="s">
        <v>363</v>
      </c>
      <c r="J7" s="118" t="s">
        <v>10</v>
      </c>
      <c r="K7" s="58" t="s">
        <v>366</v>
      </c>
    </row>
    <row r="8" spans="1:11" ht="18.75">
      <c r="A8" s="620"/>
      <c r="B8" s="624"/>
      <c r="C8" s="625"/>
      <c r="D8" s="626"/>
      <c r="E8" s="627"/>
      <c r="F8" s="59" t="s">
        <v>84</v>
      </c>
      <c r="G8" s="59" t="s">
        <v>362</v>
      </c>
      <c r="H8" s="59" t="s">
        <v>12</v>
      </c>
      <c r="I8" s="60" t="s">
        <v>364</v>
      </c>
      <c r="J8" s="61" t="s">
        <v>365</v>
      </c>
      <c r="K8" s="60"/>
    </row>
    <row r="9" spans="1:11" ht="18.75">
      <c r="A9" s="225"/>
      <c r="B9" s="226" t="str">
        <f>D3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C9" s="227"/>
      <c r="D9" s="20"/>
      <c r="E9" s="21"/>
      <c r="F9" s="22"/>
      <c r="G9" s="22"/>
      <c r="H9" s="22"/>
      <c r="I9" s="23"/>
      <c r="J9" s="24"/>
      <c r="K9" s="24"/>
    </row>
    <row r="10" spans="1:11" ht="18.75">
      <c r="A10" s="228">
        <v>1</v>
      </c>
      <c r="B10" s="613" t="s">
        <v>68</v>
      </c>
      <c r="C10" s="614"/>
      <c r="D10" s="615"/>
      <c r="E10" s="25"/>
      <c r="F10" s="26"/>
      <c r="G10" s="26"/>
      <c r="H10" s="26"/>
      <c r="I10" s="27"/>
      <c r="J10" s="28"/>
      <c r="K10" s="28"/>
    </row>
    <row r="11" spans="1:13" ht="18.75">
      <c r="A11" s="29"/>
      <c r="B11" s="30">
        <v>1.1</v>
      </c>
      <c r="C11" s="554" t="s">
        <v>211</v>
      </c>
      <c r="D11" s="555"/>
      <c r="E11" s="31" t="s">
        <v>8</v>
      </c>
      <c r="F11" s="32">
        <v>650</v>
      </c>
      <c r="G11" s="33"/>
      <c r="H11" s="33"/>
      <c r="I11" s="34"/>
      <c r="J11" s="35"/>
      <c r="K11" s="35"/>
      <c r="L11" s="44"/>
      <c r="M11" s="43"/>
    </row>
    <row r="12" spans="1:11" ht="18.75">
      <c r="A12" s="229">
        <v>2</v>
      </c>
      <c r="B12" s="610" t="s">
        <v>67</v>
      </c>
      <c r="C12" s="611"/>
      <c r="D12" s="612"/>
      <c r="E12" s="31"/>
      <c r="F12" s="32"/>
      <c r="G12" s="33"/>
      <c r="H12" s="33"/>
      <c r="I12" s="34"/>
      <c r="J12" s="35"/>
      <c r="K12" s="35"/>
    </row>
    <row r="13" spans="1:11" ht="18.75">
      <c r="A13" s="29"/>
      <c r="B13" s="30">
        <v>2.1</v>
      </c>
      <c r="C13" s="598" t="s">
        <v>69</v>
      </c>
      <c r="D13" s="599"/>
      <c r="E13" s="31" t="s">
        <v>8</v>
      </c>
      <c r="F13" s="32"/>
      <c r="G13" s="33"/>
      <c r="H13" s="33"/>
      <c r="I13" s="34"/>
      <c r="J13" s="35"/>
      <c r="K13" s="35"/>
    </row>
    <row r="14" spans="1:11" ht="18.75">
      <c r="A14" s="29"/>
      <c r="B14" s="30">
        <v>2.2</v>
      </c>
      <c r="C14" s="598" t="s">
        <v>203</v>
      </c>
      <c r="D14" s="599"/>
      <c r="E14" s="31" t="s">
        <v>6</v>
      </c>
      <c r="F14" s="32"/>
      <c r="G14" s="33"/>
      <c r="H14" s="33"/>
      <c r="I14" s="34"/>
      <c r="J14" s="35"/>
      <c r="K14" s="35"/>
    </row>
    <row r="15" spans="1:11" ht="18.75">
      <c r="A15" s="29"/>
      <c r="B15" s="30">
        <v>2.3</v>
      </c>
      <c r="C15" s="598" t="s">
        <v>70</v>
      </c>
      <c r="D15" s="599"/>
      <c r="E15" s="31" t="s">
        <v>6</v>
      </c>
      <c r="F15" s="32"/>
      <c r="G15" s="33"/>
      <c r="H15" s="33"/>
      <c r="I15" s="34"/>
      <c r="J15" s="35"/>
      <c r="K15" s="35"/>
    </row>
    <row r="16" spans="1:11" ht="18.75">
      <c r="A16" s="29"/>
      <c r="B16" s="30">
        <v>2.4</v>
      </c>
      <c r="C16" s="598" t="s">
        <v>71</v>
      </c>
      <c r="D16" s="599"/>
      <c r="E16" s="31" t="s">
        <v>6</v>
      </c>
      <c r="F16" s="32"/>
      <c r="G16" s="33"/>
      <c r="H16" s="33"/>
      <c r="I16" s="34"/>
      <c r="J16" s="35"/>
      <c r="K16" s="35"/>
    </row>
    <row r="17" spans="1:11" ht="18.75">
      <c r="A17" s="229">
        <v>3</v>
      </c>
      <c r="B17" s="610" t="s">
        <v>72</v>
      </c>
      <c r="C17" s="611"/>
      <c r="D17" s="612"/>
      <c r="E17" s="31"/>
      <c r="F17" s="32"/>
      <c r="G17" s="33"/>
      <c r="H17" s="33"/>
      <c r="I17" s="34"/>
      <c r="J17" s="35"/>
      <c r="K17" s="35"/>
    </row>
    <row r="18" spans="1:15" ht="18.75">
      <c r="A18" s="29"/>
      <c r="B18" s="30">
        <v>3.1</v>
      </c>
      <c r="C18" s="598" t="s">
        <v>75</v>
      </c>
      <c r="D18" s="599"/>
      <c r="E18" s="31" t="s">
        <v>8</v>
      </c>
      <c r="F18" s="32"/>
      <c r="G18" s="33"/>
      <c r="H18" s="33"/>
      <c r="I18" s="34"/>
      <c r="J18" s="35"/>
      <c r="K18" s="35"/>
      <c r="O18" s="43"/>
    </row>
    <row r="19" spans="1:11" ht="18.75">
      <c r="A19" s="29"/>
      <c r="B19" s="30"/>
      <c r="C19" s="554" t="s">
        <v>85</v>
      </c>
      <c r="D19" s="555"/>
      <c r="E19" s="31"/>
      <c r="F19" s="32"/>
      <c r="G19" s="33"/>
      <c r="H19" s="33"/>
      <c r="I19" s="34"/>
      <c r="J19" s="35"/>
      <c r="K19" s="35"/>
    </row>
    <row r="20" spans="1:11" ht="18.75">
      <c r="A20" s="29"/>
      <c r="B20" s="30">
        <v>3.2</v>
      </c>
      <c r="C20" s="598" t="s">
        <v>75</v>
      </c>
      <c r="D20" s="599"/>
      <c r="E20" s="31" t="s">
        <v>8</v>
      </c>
      <c r="F20" s="32"/>
      <c r="G20" s="33"/>
      <c r="H20" s="33"/>
      <c r="I20" s="34"/>
      <c r="J20" s="35"/>
      <c r="K20" s="35"/>
    </row>
    <row r="21" spans="1:11" ht="18.75">
      <c r="A21" s="29"/>
      <c r="B21" s="30"/>
      <c r="C21" s="554" t="s">
        <v>86</v>
      </c>
      <c r="D21" s="555"/>
      <c r="E21" s="31"/>
      <c r="F21" s="32"/>
      <c r="G21" s="33"/>
      <c r="H21" s="33"/>
      <c r="I21" s="34"/>
      <c r="J21" s="35"/>
      <c r="K21" s="35"/>
    </row>
    <row r="22" spans="1:11" ht="18.75">
      <c r="A22" s="29"/>
      <c r="B22" s="30">
        <v>3.3</v>
      </c>
      <c r="C22" s="598" t="s">
        <v>73</v>
      </c>
      <c r="D22" s="599"/>
      <c r="E22" s="31" t="s">
        <v>6</v>
      </c>
      <c r="F22" s="32"/>
      <c r="G22" s="33"/>
      <c r="H22" s="33"/>
      <c r="I22" s="34"/>
      <c r="J22" s="35"/>
      <c r="K22" s="35"/>
    </row>
    <row r="23" spans="1:11" ht="18.75">
      <c r="A23" s="29"/>
      <c r="B23" s="30">
        <v>3.4</v>
      </c>
      <c r="C23" s="598" t="s">
        <v>74</v>
      </c>
      <c r="D23" s="599"/>
      <c r="E23" s="31" t="s">
        <v>6</v>
      </c>
      <c r="F23" s="32"/>
      <c r="G23" s="33"/>
      <c r="H23" s="33"/>
      <c r="I23" s="34"/>
      <c r="J23" s="35"/>
      <c r="K23" s="35"/>
    </row>
    <row r="24" spans="1:11" ht="18.75">
      <c r="A24" s="29"/>
      <c r="B24" s="30">
        <v>3.5</v>
      </c>
      <c r="C24" s="598" t="s">
        <v>121</v>
      </c>
      <c r="D24" s="599"/>
      <c r="E24" s="31" t="s">
        <v>6</v>
      </c>
      <c r="F24" s="32"/>
      <c r="G24" s="33"/>
      <c r="H24" s="33"/>
      <c r="I24" s="34"/>
      <c r="J24" s="35"/>
      <c r="K24" s="35"/>
    </row>
    <row r="25" spans="1:11" ht="18.75">
      <c r="A25" s="29"/>
      <c r="B25" s="30">
        <v>3.6</v>
      </c>
      <c r="C25" s="598" t="s">
        <v>87</v>
      </c>
      <c r="D25" s="599"/>
      <c r="E25" s="31" t="s">
        <v>8</v>
      </c>
      <c r="F25" s="32"/>
      <c r="G25" s="33"/>
      <c r="H25" s="33"/>
      <c r="I25" s="34"/>
      <c r="J25" s="35"/>
      <c r="K25" s="35"/>
    </row>
    <row r="26" spans="1:11" ht="18.75">
      <c r="A26" s="29"/>
      <c r="B26" s="30"/>
      <c r="C26" s="598" t="s">
        <v>88</v>
      </c>
      <c r="D26" s="599"/>
      <c r="E26" s="31"/>
      <c r="F26" s="32"/>
      <c r="G26" s="33"/>
      <c r="H26" s="33"/>
      <c r="I26" s="34"/>
      <c r="J26" s="35"/>
      <c r="K26" s="35"/>
    </row>
    <row r="27" spans="1:11" ht="18.75">
      <c r="A27" s="29"/>
      <c r="B27" s="30">
        <v>3.7</v>
      </c>
      <c r="C27" s="598" t="s">
        <v>76</v>
      </c>
      <c r="D27" s="599"/>
      <c r="E27" s="31" t="s">
        <v>6</v>
      </c>
      <c r="F27" s="32"/>
      <c r="G27" s="33"/>
      <c r="H27" s="33"/>
      <c r="I27" s="34"/>
      <c r="J27" s="35"/>
      <c r="K27" s="35"/>
    </row>
    <row r="28" spans="1:11" ht="18.75">
      <c r="A28" s="29"/>
      <c r="B28" s="30">
        <v>3.8</v>
      </c>
      <c r="C28" s="608" t="s">
        <v>416</v>
      </c>
      <c r="D28" s="609"/>
      <c r="E28" s="31" t="s">
        <v>6</v>
      </c>
      <c r="F28" s="32">
        <v>11.7</v>
      </c>
      <c r="G28" s="33"/>
      <c r="H28" s="33"/>
      <c r="I28" s="34"/>
      <c r="J28" s="35"/>
      <c r="K28" s="35"/>
    </row>
    <row r="29" spans="1:11" ht="18.75">
      <c r="A29" s="229">
        <v>4</v>
      </c>
      <c r="B29" s="610" t="s">
        <v>57</v>
      </c>
      <c r="C29" s="611"/>
      <c r="D29" s="612"/>
      <c r="E29" s="31"/>
      <c r="F29" s="32"/>
      <c r="G29" s="33"/>
      <c r="H29" s="33"/>
      <c r="I29" s="34"/>
      <c r="J29" s="35"/>
      <c r="K29" s="35"/>
    </row>
    <row r="30" spans="1:11" ht="18.75">
      <c r="A30" s="29"/>
      <c r="B30" s="30">
        <v>4.1</v>
      </c>
      <c r="C30" s="598" t="s">
        <v>282</v>
      </c>
      <c r="D30" s="599"/>
      <c r="E30" s="31" t="s">
        <v>8</v>
      </c>
      <c r="F30" s="32">
        <f>ปริมาณงานวัสดุ!I13</f>
        <v>605.96</v>
      </c>
      <c r="G30" s="33"/>
      <c r="H30" s="33"/>
      <c r="I30" s="34"/>
      <c r="J30" s="35"/>
      <c r="K30" s="35"/>
    </row>
    <row r="31" spans="1:11" ht="18.75">
      <c r="A31" s="29"/>
      <c r="B31" s="30"/>
      <c r="C31" s="598" t="s">
        <v>283</v>
      </c>
      <c r="D31" s="599"/>
      <c r="E31" s="31"/>
      <c r="F31" s="32"/>
      <c r="G31" s="33"/>
      <c r="H31" s="33"/>
      <c r="I31" s="36"/>
      <c r="J31" s="35"/>
      <c r="K31" s="35"/>
    </row>
    <row r="32" spans="1:13" ht="18.75">
      <c r="A32" s="29"/>
      <c r="B32" s="30">
        <v>4.2</v>
      </c>
      <c r="C32" s="603" t="s">
        <v>122</v>
      </c>
      <c r="D32" s="604"/>
      <c r="E32" s="31" t="s">
        <v>30</v>
      </c>
      <c r="F32" s="32">
        <v>5</v>
      </c>
      <c r="G32" s="33"/>
      <c r="H32" s="33"/>
      <c r="I32" s="34"/>
      <c r="J32" s="35"/>
      <c r="K32" s="35"/>
      <c r="M32" s="43"/>
    </row>
    <row r="33" spans="1:11" ht="18.75">
      <c r="A33" s="29"/>
      <c r="B33" s="30">
        <v>4.3</v>
      </c>
      <c r="C33" s="598" t="s">
        <v>123</v>
      </c>
      <c r="D33" s="599"/>
      <c r="E33" s="31" t="s">
        <v>30</v>
      </c>
      <c r="F33" s="32">
        <v>60</v>
      </c>
      <c r="G33" s="33"/>
      <c r="H33" s="33"/>
      <c r="I33" s="34"/>
      <c r="J33" s="35"/>
      <c r="K33" s="35"/>
    </row>
    <row r="34" spans="1:16" ht="18.75">
      <c r="A34" s="29"/>
      <c r="B34" s="30">
        <v>4.4</v>
      </c>
      <c r="C34" s="598" t="s">
        <v>124</v>
      </c>
      <c r="D34" s="599"/>
      <c r="E34" s="31" t="s">
        <v>30</v>
      </c>
      <c r="F34" s="32">
        <v>109.6</v>
      </c>
      <c r="G34" s="33"/>
      <c r="H34" s="33"/>
      <c r="I34" s="34"/>
      <c r="J34" s="35"/>
      <c r="K34" s="35"/>
      <c r="N34" s="43"/>
      <c r="P34" s="43"/>
    </row>
    <row r="35" spans="1:11" ht="19.5" thickBot="1">
      <c r="A35" s="144"/>
      <c r="B35" s="145">
        <v>4.5</v>
      </c>
      <c r="C35" s="146" t="s">
        <v>292</v>
      </c>
      <c r="D35" s="147"/>
      <c r="E35" s="148" t="s">
        <v>6</v>
      </c>
      <c r="F35" s="149">
        <v>30.29</v>
      </c>
      <c r="G35" s="150"/>
      <c r="H35" s="150"/>
      <c r="I35" s="151"/>
      <c r="J35" s="152"/>
      <c r="K35" s="152"/>
    </row>
    <row r="36" spans="1:11" ht="19.5" thickBot="1">
      <c r="A36" s="153"/>
      <c r="B36" s="605" t="s">
        <v>231</v>
      </c>
      <c r="C36" s="606"/>
      <c r="D36" s="607"/>
      <c r="E36" s="154"/>
      <c r="F36" s="155"/>
      <c r="G36" s="156"/>
      <c r="H36" s="156"/>
      <c r="I36" s="157"/>
      <c r="J36" s="158"/>
      <c r="K36" s="159"/>
    </row>
    <row r="37" spans="1:11" ht="19.5" thickBot="1">
      <c r="A37" s="37"/>
      <c r="B37" s="38"/>
      <c r="C37" s="39"/>
      <c r="D37" s="39"/>
      <c r="E37" s="40"/>
      <c r="F37" s="41"/>
      <c r="G37" s="41"/>
      <c r="H37" s="41"/>
      <c r="I37" s="42"/>
      <c r="J37" s="13" t="s">
        <v>58</v>
      </c>
      <c r="K37" s="14" t="s">
        <v>43</v>
      </c>
    </row>
    <row r="38" spans="1:11" ht="19.5" thickBot="1">
      <c r="A38" s="165"/>
      <c r="B38" s="605" t="s">
        <v>232</v>
      </c>
      <c r="C38" s="606"/>
      <c r="D38" s="607"/>
      <c r="E38" s="166"/>
      <c r="F38" s="167"/>
      <c r="G38" s="168"/>
      <c r="H38" s="156"/>
      <c r="I38" s="169"/>
      <c r="J38" s="170"/>
      <c r="K38" s="171"/>
    </row>
    <row r="39" spans="1:11" ht="18.75">
      <c r="A39" s="230">
        <v>5</v>
      </c>
      <c r="B39" s="595" t="s">
        <v>255</v>
      </c>
      <c r="C39" s="596"/>
      <c r="D39" s="597"/>
      <c r="E39" s="160"/>
      <c r="F39" s="161"/>
      <c r="G39" s="162"/>
      <c r="H39" s="162"/>
      <c r="I39" s="163"/>
      <c r="J39" s="164"/>
      <c r="K39" s="164"/>
    </row>
    <row r="40" spans="1:11" ht="18.75">
      <c r="A40" s="29"/>
      <c r="B40" s="30">
        <v>5.1</v>
      </c>
      <c r="C40" s="554" t="s">
        <v>208</v>
      </c>
      <c r="D40" s="555"/>
      <c r="E40" s="31" t="s">
        <v>30</v>
      </c>
      <c r="F40" s="32">
        <v>110</v>
      </c>
      <c r="G40" s="33"/>
      <c r="H40" s="33"/>
      <c r="I40" s="34"/>
      <c r="J40" s="35"/>
      <c r="K40" s="35"/>
    </row>
    <row r="41" spans="1:11" ht="18.75">
      <c r="A41" s="29"/>
      <c r="B41" s="30">
        <v>5.2</v>
      </c>
      <c r="C41" s="598" t="s">
        <v>280</v>
      </c>
      <c r="D41" s="599"/>
      <c r="E41" s="31" t="s">
        <v>209</v>
      </c>
      <c r="F41" s="32">
        <v>12</v>
      </c>
      <c r="G41" s="33"/>
      <c r="H41" s="33"/>
      <c r="I41" s="34"/>
      <c r="J41" s="35"/>
      <c r="K41" s="35"/>
    </row>
    <row r="42" spans="1:13" ht="18.75">
      <c r="A42" s="29"/>
      <c r="B42" s="30">
        <v>5.3</v>
      </c>
      <c r="C42" s="598" t="s">
        <v>281</v>
      </c>
      <c r="D42" s="599"/>
      <c r="E42" s="31" t="s">
        <v>209</v>
      </c>
      <c r="F42" s="32">
        <v>24</v>
      </c>
      <c r="G42" s="33"/>
      <c r="H42" s="33"/>
      <c r="I42" s="34"/>
      <c r="J42" s="35"/>
      <c r="K42" s="35"/>
      <c r="M42" s="43"/>
    </row>
    <row r="43" spans="1:11" ht="18.75">
      <c r="A43" s="29"/>
      <c r="B43" s="30">
        <v>5.4</v>
      </c>
      <c r="C43" s="554" t="s">
        <v>228</v>
      </c>
      <c r="D43" s="555"/>
      <c r="E43" s="31" t="s">
        <v>6</v>
      </c>
      <c r="F43" s="32">
        <v>41</v>
      </c>
      <c r="G43" s="33"/>
      <c r="H43" s="33"/>
      <c r="I43" s="34"/>
      <c r="J43" s="35"/>
      <c r="K43" s="35"/>
    </row>
    <row r="44" spans="1:11" ht="18.75">
      <c r="A44" s="29"/>
      <c r="B44" s="30">
        <v>5.5</v>
      </c>
      <c r="C44" s="554" t="s">
        <v>403</v>
      </c>
      <c r="D44" s="555"/>
      <c r="E44" s="31" t="s">
        <v>47</v>
      </c>
      <c r="F44" s="32">
        <v>5</v>
      </c>
      <c r="G44" s="33"/>
      <c r="H44" s="33"/>
      <c r="I44" s="34"/>
      <c r="J44" s="35"/>
      <c r="K44" s="35"/>
    </row>
    <row r="45" spans="1:11" ht="18.75">
      <c r="A45" s="29">
        <v>6</v>
      </c>
      <c r="B45" s="600" t="s">
        <v>77</v>
      </c>
      <c r="C45" s="601"/>
      <c r="D45" s="602"/>
      <c r="E45" s="31"/>
      <c r="F45" s="32"/>
      <c r="G45" s="33"/>
      <c r="H45" s="33"/>
      <c r="I45" s="36"/>
      <c r="J45" s="35"/>
      <c r="K45" s="35"/>
    </row>
    <row r="46" spans="1:11" ht="18.75">
      <c r="A46" s="29"/>
      <c r="B46" s="30">
        <v>6.1</v>
      </c>
      <c r="C46" s="554" t="s">
        <v>78</v>
      </c>
      <c r="D46" s="555"/>
      <c r="E46" s="31" t="s">
        <v>29</v>
      </c>
      <c r="F46" s="32"/>
      <c r="G46" s="33"/>
      <c r="H46" s="33"/>
      <c r="I46" s="36"/>
      <c r="J46" s="35"/>
      <c r="K46" s="35"/>
    </row>
    <row r="47" spans="1:11" ht="18.75">
      <c r="A47" s="29"/>
      <c r="B47" s="30">
        <v>6.2</v>
      </c>
      <c r="C47" s="554" t="s">
        <v>79</v>
      </c>
      <c r="D47" s="555"/>
      <c r="E47" s="31" t="s">
        <v>8</v>
      </c>
      <c r="F47" s="32"/>
      <c r="G47" s="33"/>
      <c r="H47" s="33"/>
      <c r="I47" s="34"/>
      <c r="J47" s="35"/>
      <c r="K47" s="35"/>
    </row>
    <row r="48" spans="1:11" ht="18.75">
      <c r="A48" s="29"/>
      <c r="B48" s="30"/>
      <c r="C48" s="554" t="s">
        <v>298</v>
      </c>
      <c r="D48" s="555"/>
      <c r="E48" s="31"/>
      <c r="F48" s="32"/>
      <c r="G48" s="33"/>
      <c r="H48" s="33"/>
      <c r="I48" s="36"/>
      <c r="J48" s="35"/>
      <c r="K48" s="35"/>
    </row>
    <row r="49" spans="1:11" ht="19.5" thickBot="1">
      <c r="A49" s="144">
        <v>7</v>
      </c>
      <c r="B49" s="185" t="s">
        <v>80</v>
      </c>
      <c r="C49" s="186"/>
      <c r="D49" s="187"/>
      <c r="E49" s="148" t="s">
        <v>81</v>
      </c>
      <c r="F49" s="149"/>
      <c r="G49" s="150"/>
      <c r="H49" s="150"/>
      <c r="I49" s="151"/>
      <c r="J49" s="152"/>
      <c r="K49" s="152"/>
    </row>
    <row r="50" spans="1:11" ht="18.75">
      <c r="A50" s="188"/>
      <c r="B50" s="189"/>
      <c r="C50" s="190"/>
      <c r="D50" s="191"/>
      <c r="E50" s="189"/>
      <c r="F50" s="192"/>
      <c r="G50" s="192"/>
      <c r="H50" s="193"/>
      <c r="I50" s="194"/>
      <c r="J50" s="195" t="s">
        <v>13</v>
      </c>
      <c r="K50" s="196"/>
    </row>
    <row r="51" spans="1:14" ht="4.5" customHeight="1">
      <c r="A51" s="197"/>
      <c r="B51" s="2"/>
      <c r="C51" s="172"/>
      <c r="D51" s="173"/>
      <c r="E51" s="2"/>
      <c r="F51" s="1"/>
      <c r="G51" s="1"/>
      <c r="H51" s="175"/>
      <c r="I51" s="174"/>
      <c r="J51" s="198"/>
      <c r="K51" s="199"/>
      <c r="N51" s="43"/>
    </row>
    <row r="52" spans="1:11" ht="18.75">
      <c r="A52" s="200"/>
      <c r="B52" s="178" t="s">
        <v>62</v>
      </c>
      <c r="C52" s="178"/>
      <c r="D52" s="553"/>
      <c r="E52" s="178"/>
      <c r="F52" s="9"/>
      <c r="G52" s="178" t="s">
        <v>14</v>
      </c>
      <c r="H52" s="585"/>
      <c r="I52" s="586"/>
      <c r="J52" s="184"/>
      <c r="K52" s="201"/>
    </row>
    <row r="53" spans="1:11" ht="18.75">
      <c r="A53" s="200"/>
      <c r="B53" s="178" t="s">
        <v>63</v>
      </c>
      <c r="C53" s="178"/>
      <c r="D53" s="553"/>
      <c r="E53" s="178"/>
      <c r="F53" s="9"/>
      <c r="G53" s="178" t="s">
        <v>14</v>
      </c>
      <c r="H53" s="585"/>
      <c r="I53" s="586"/>
      <c r="J53" s="184"/>
      <c r="K53" s="201"/>
    </row>
    <row r="54" spans="1:11" ht="18.75">
      <c r="A54" s="200"/>
      <c r="B54" s="178" t="s">
        <v>64</v>
      </c>
      <c r="C54" s="178"/>
      <c r="D54" s="553"/>
      <c r="E54" s="178"/>
      <c r="F54" s="9"/>
      <c r="G54" s="178" t="s">
        <v>14</v>
      </c>
      <c r="H54" s="585"/>
      <c r="I54" s="586"/>
      <c r="J54" s="184"/>
      <c r="K54" s="202"/>
    </row>
    <row r="55" spans="1:11" ht="6" customHeight="1">
      <c r="A55" s="200"/>
      <c r="B55" s="178"/>
      <c r="C55" s="178"/>
      <c r="D55" s="553"/>
      <c r="E55" s="178"/>
      <c r="F55" s="9"/>
      <c r="G55" s="178"/>
      <c r="H55" s="176"/>
      <c r="I55" s="178"/>
      <c r="J55" s="184"/>
      <c r="K55" s="201"/>
    </row>
    <row r="56" spans="1:11" ht="19.5" thickBot="1">
      <c r="A56" s="200"/>
      <c r="B56" s="178" t="s">
        <v>65</v>
      </c>
      <c r="C56" s="178"/>
      <c r="D56" s="553"/>
      <c r="E56" s="178"/>
      <c r="F56" s="9"/>
      <c r="G56" s="178" t="s">
        <v>14</v>
      </c>
      <c r="H56" s="587"/>
      <c r="I56" s="588"/>
      <c r="J56" s="177"/>
      <c r="K56" s="203"/>
    </row>
    <row r="57" spans="1:15" ht="18.75">
      <c r="A57" s="200"/>
      <c r="B57" s="178" t="s">
        <v>66</v>
      </c>
      <c r="C57" s="178"/>
      <c r="D57" s="553"/>
      <c r="E57" s="178"/>
      <c r="F57" s="9"/>
      <c r="G57" s="178" t="s">
        <v>14</v>
      </c>
      <c r="H57" s="585"/>
      <c r="I57" s="586"/>
      <c r="J57" s="177"/>
      <c r="K57" s="204"/>
      <c r="M57" s="216" t="s">
        <v>368</v>
      </c>
      <c r="N57" s="218"/>
      <c r="O57" s="219"/>
    </row>
    <row r="58" spans="1:15" ht="4.5" customHeight="1">
      <c r="A58" s="200"/>
      <c r="B58" s="178"/>
      <c r="C58" s="178"/>
      <c r="D58" s="553"/>
      <c r="E58" s="178"/>
      <c r="F58" s="9"/>
      <c r="G58" s="178"/>
      <c r="H58" s="176"/>
      <c r="I58" s="178"/>
      <c r="J58" s="177"/>
      <c r="K58" s="205"/>
      <c r="M58" s="220"/>
      <c r="N58" s="221"/>
      <c r="O58" s="222"/>
    </row>
    <row r="59" spans="1:15" ht="6" customHeight="1">
      <c r="A59" s="200"/>
      <c r="B59" s="178"/>
      <c r="C59" s="178"/>
      <c r="D59" s="553"/>
      <c r="E59" s="178"/>
      <c r="F59" s="9"/>
      <c r="G59" s="178"/>
      <c r="H59" s="1"/>
      <c r="I59" s="174"/>
      <c r="J59" s="177"/>
      <c r="K59" s="203"/>
      <c r="M59" s="220"/>
      <c r="N59" s="221"/>
      <c r="O59" s="222"/>
    </row>
    <row r="60" spans="1:15" ht="24" customHeight="1" thickBot="1">
      <c r="A60" s="589" t="s">
        <v>431</v>
      </c>
      <c r="B60" s="590"/>
      <c r="C60" s="590"/>
      <c r="D60" s="590"/>
      <c r="E60" s="591"/>
      <c r="F60" s="592"/>
      <c r="G60" s="592"/>
      <c r="H60" s="592"/>
      <c r="I60" s="592"/>
      <c r="J60" s="593"/>
      <c r="K60" s="206"/>
      <c r="M60" s="217">
        <v>1153000</v>
      </c>
      <c r="N60" s="223"/>
      <c r="O60" s="224"/>
    </row>
    <row r="61" spans="1:11" ht="18.75">
      <c r="A61" s="207"/>
      <c r="B61" s="594" t="s">
        <v>59</v>
      </c>
      <c r="C61" s="594"/>
      <c r="D61" s="179"/>
      <c r="E61" s="180" t="s">
        <v>8</v>
      </c>
      <c r="F61" s="181"/>
      <c r="G61" s="3"/>
      <c r="H61" s="182"/>
      <c r="I61" s="182"/>
      <c r="J61" s="183"/>
      <c r="K61" s="201"/>
    </row>
    <row r="62" spans="1:13" ht="18.75">
      <c r="A62" s="207"/>
      <c r="B62" s="583" t="s">
        <v>60</v>
      </c>
      <c r="C62" s="583"/>
      <c r="D62" s="179"/>
      <c r="E62" s="178" t="s">
        <v>26</v>
      </c>
      <c r="F62" s="9"/>
      <c r="G62" s="178"/>
      <c r="H62" s="178"/>
      <c r="I62" s="178"/>
      <c r="J62" s="184"/>
      <c r="K62" s="201"/>
      <c r="M62" s="11">
        <f>100/M60*K60</f>
        <v>0</v>
      </c>
    </row>
    <row r="63" spans="1:11" ht="19.5" thickBot="1">
      <c r="A63" s="208"/>
      <c r="B63" s="584" t="s">
        <v>194</v>
      </c>
      <c r="C63" s="584"/>
      <c r="D63" s="209">
        <v>120</v>
      </c>
      <c r="E63" s="210" t="s">
        <v>195</v>
      </c>
      <c r="F63" s="211"/>
      <c r="G63" s="212"/>
      <c r="H63" s="213"/>
      <c r="I63" s="213"/>
      <c r="J63" s="214"/>
      <c r="K63" s="215"/>
    </row>
    <row r="64" spans="2:12" ht="18.75">
      <c r="B64" s="45"/>
      <c r="C64" s="575"/>
      <c r="D64" s="575"/>
      <c r="E64" s="575"/>
      <c r="F64" s="575"/>
      <c r="G64" s="46"/>
      <c r="H64" s="47"/>
      <c r="I64" s="47"/>
      <c r="J64" s="48"/>
      <c r="L64" s="49"/>
    </row>
    <row r="65" spans="4:10" ht="18.75">
      <c r="D65" s="54"/>
      <c r="E65" s="55"/>
      <c r="F65" s="55"/>
      <c r="G65" s="55"/>
      <c r="H65" s="55"/>
      <c r="J65" s="52"/>
    </row>
    <row r="66" spans="3:11" ht="18.75">
      <c r="C66" s="49"/>
      <c r="D66" s="49"/>
      <c r="E66" s="49"/>
      <c r="F66" s="49"/>
      <c r="G66" s="49"/>
      <c r="H66" s="582" t="s">
        <v>5</v>
      </c>
      <c r="I66" s="582"/>
      <c r="J66" s="582"/>
      <c r="K66" s="49" t="s">
        <v>432</v>
      </c>
    </row>
    <row r="67" spans="2:11" ht="18.75">
      <c r="B67" s="552"/>
      <c r="C67" s="49"/>
      <c r="D67" s="49"/>
      <c r="E67" s="50"/>
      <c r="F67" s="50"/>
      <c r="G67" s="50"/>
      <c r="H67" s="581" t="s">
        <v>433</v>
      </c>
      <c r="I67" s="581"/>
      <c r="J67" s="581"/>
      <c r="K67" s="50"/>
    </row>
    <row r="68" spans="2:11" ht="18.75">
      <c r="B68" s="552"/>
      <c r="C68" s="49"/>
      <c r="D68" s="49"/>
      <c r="E68" s="50"/>
      <c r="F68" s="50"/>
      <c r="G68" s="50"/>
      <c r="H68" s="581" t="s">
        <v>434</v>
      </c>
      <c r="I68" s="581"/>
      <c r="J68" s="581"/>
      <c r="K68" s="50"/>
    </row>
    <row r="69" spans="1:10" ht="18.75">
      <c r="A69" s="54"/>
      <c r="B69" s="54"/>
      <c r="C69" s="54"/>
      <c r="D69" s="54"/>
      <c r="E69" s="54"/>
      <c r="F69" s="56"/>
      <c r="G69" s="55"/>
      <c r="H69" s="581" t="s">
        <v>435</v>
      </c>
      <c r="I69" s="581"/>
      <c r="J69" s="581"/>
    </row>
  </sheetData>
  <sheetProtection/>
  <mergeCells count="49">
    <mergeCell ref="C16:D16"/>
    <mergeCell ref="A2:K2"/>
    <mergeCell ref="D3:K3"/>
    <mergeCell ref="D4:K4"/>
    <mergeCell ref="D5:K5"/>
    <mergeCell ref="A7:A8"/>
    <mergeCell ref="B7:D8"/>
    <mergeCell ref="E7:E8"/>
    <mergeCell ref="B10:D10"/>
    <mergeCell ref="B12:D12"/>
    <mergeCell ref="C13:D13"/>
    <mergeCell ref="C14:D14"/>
    <mergeCell ref="C15:D15"/>
    <mergeCell ref="C30:D30"/>
    <mergeCell ref="B17:D17"/>
    <mergeCell ref="C18:D18"/>
    <mergeCell ref="C20:D20"/>
    <mergeCell ref="C22:D22"/>
    <mergeCell ref="C23:D23"/>
    <mergeCell ref="C24:D24"/>
    <mergeCell ref="C25:D25"/>
    <mergeCell ref="C26:D26"/>
    <mergeCell ref="C27:D27"/>
    <mergeCell ref="C28:D28"/>
    <mergeCell ref="B29:D29"/>
    <mergeCell ref="H52:I52"/>
    <mergeCell ref="H53:I53"/>
    <mergeCell ref="C31:D31"/>
    <mergeCell ref="C32:D32"/>
    <mergeCell ref="C33:D33"/>
    <mergeCell ref="C34:D34"/>
    <mergeCell ref="B36:D36"/>
    <mergeCell ref="B38:D38"/>
    <mergeCell ref="B61:C61"/>
    <mergeCell ref="B39:D39"/>
    <mergeCell ref="C41:D41"/>
    <mergeCell ref="C42:D42"/>
    <mergeCell ref="B45:D45"/>
    <mergeCell ref="H54:I54"/>
    <mergeCell ref="H56:I56"/>
    <mergeCell ref="H57:I57"/>
    <mergeCell ref="A60:D60"/>
    <mergeCell ref="E60:J60"/>
    <mergeCell ref="H68:J68"/>
    <mergeCell ref="H69:J69"/>
    <mergeCell ref="H66:J66"/>
    <mergeCell ref="H67:J67"/>
    <mergeCell ref="B62:C62"/>
    <mergeCell ref="B63:C63"/>
  </mergeCells>
  <printOptions/>
  <pageMargins left="0.25" right="0.25" top="0.75" bottom="0.5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L38"/>
  <sheetViews>
    <sheetView showGridLines="0" view="pageBreakPreview" zoomScaleSheetLayoutView="100" zoomScalePageLayoutView="115" workbookViewId="0" topLeftCell="A40">
      <selection activeCell="A40" sqref="A40:IV40"/>
    </sheetView>
  </sheetViews>
  <sheetFormatPr defaultColWidth="9.140625" defaultRowHeight="21.75"/>
  <cols>
    <col min="1" max="1" width="5.7109375" style="121" customWidth="1"/>
    <col min="2" max="2" width="4.8515625" style="121" customWidth="1"/>
    <col min="3" max="5" width="4.140625" style="121" customWidth="1"/>
    <col min="6" max="6" width="7.421875" style="121" customWidth="1"/>
    <col min="7" max="7" width="7.7109375" style="121" customWidth="1"/>
    <col min="8" max="8" width="8.00390625" style="121" customWidth="1"/>
    <col min="9" max="9" width="2.7109375" style="121" customWidth="1"/>
    <col min="10" max="10" width="16.8515625" style="121" customWidth="1"/>
    <col min="11" max="11" width="41.7109375" style="121" customWidth="1"/>
    <col min="12" max="12" width="16.00390625" style="121" bestFit="1" customWidth="1"/>
    <col min="13" max="13" width="11.00390625" style="121" customWidth="1"/>
    <col min="14" max="14" width="2.7109375" style="121" customWidth="1"/>
    <col min="15" max="16" width="9.140625" style="121" customWidth="1"/>
    <col min="17" max="17" width="14.00390625" style="121" customWidth="1"/>
    <col min="18" max="18" width="13.00390625" style="121" customWidth="1"/>
    <col min="19" max="20" width="9.140625" style="121" customWidth="1"/>
    <col min="21" max="23" width="9.140625" style="121" hidden="1" customWidth="1"/>
    <col min="24" max="24" width="11.421875" style="121" hidden="1" customWidth="1"/>
    <col min="25" max="25" width="9.140625" style="121" hidden="1" customWidth="1"/>
    <col min="26" max="26" width="12.8515625" style="121" hidden="1" customWidth="1"/>
    <col min="27" max="27" width="9.140625" style="121" hidden="1" customWidth="1"/>
    <col min="28" max="28" width="14.140625" style="121" hidden="1" customWidth="1"/>
    <col min="29" max="29" width="18.421875" style="121" hidden="1" customWidth="1"/>
    <col min="30" max="30" width="20.421875" style="121" hidden="1" customWidth="1"/>
    <col min="31" max="31" width="16.57421875" style="121" hidden="1" customWidth="1"/>
    <col min="32" max="32" width="9.140625" style="121" hidden="1" customWidth="1"/>
    <col min="33" max="33" width="14.7109375" style="121" hidden="1" customWidth="1"/>
    <col min="34" max="39" width="9.140625" style="121" hidden="1" customWidth="1"/>
    <col min="40" max="16384" width="9.140625" style="121" customWidth="1"/>
  </cols>
  <sheetData>
    <row r="1" spans="1:11" ht="30">
      <c r="A1" s="577" t="s">
        <v>358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38" ht="20.25">
      <c r="A2" s="122" t="s">
        <v>152</v>
      </c>
      <c r="B2" s="123"/>
      <c r="C2" s="123"/>
      <c r="D2" s="123"/>
      <c r="E2" s="123"/>
      <c r="F2" s="123"/>
      <c r="G2" s="123"/>
      <c r="H2" s="123"/>
      <c r="I2" s="123"/>
      <c r="J2" s="123"/>
      <c r="O2" s="124"/>
      <c r="Q2" s="578"/>
      <c r="R2" s="578"/>
      <c r="V2" s="124" t="s">
        <v>153</v>
      </c>
      <c r="X2" s="121" t="s">
        <v>154</v>
      </c>
      <c r="Z2" s="124" t="s">
        <v>155</v>
      </c>
      <c r="AB2" s="578" t="s">
        <v>156</v>
      </c>
      <c r="AC2" s="578"/>
      <c r="AD2" s="578"/>
      <c r="AE2" s="578"/>
      <c r="AG2" s="125" t="s">
        <v>157</v>
      </c>
      <c r="AH2" s="125"/>
      <c r="AJ2" s="121" t="s">
        <v>158</v>
      </c>
      <c r="AL2" s="124" t="s">
        <v>159</v>
      </c>
    </row>
    <row r="3" spans="2:38" ht="20.25">
      <c r="B3" s="121" t="s">
        <v>160</v>
      </c>
      <c r="F3" s="126"/>
      <c r="G3" s="126"/>
      <c r="H3" s="126">
        <v>29.5</v>
      </c>
      <c r="I3" s="127" t="s">
        <v>24</v>
      </c>
      <c r="K3" s="128"/>
      <c r="L3" s="129"/>
      <c r="M3" s="129"/>
      <c r="N3" s="129"/>
      <c r="O3" s="124"/>
      <c r="V3" s="130">
        <v>21.5</v>
      </c>
      <c r="X3" s="121" t="s">
        <v>162</v>
      </c>
      <c r="Z3" s="124">
        <v>240</v>
      </c>
      <c r="AB3" s="124">
        <v>6</v>
      </c>
      <c r="AC3" s="131">
        <v>0.222</v>
      </c>
      <c r="AD3" s="131">
        <f>AC3*10</f>
        <v>2.22</v>
      </c>
      <c r="AE3" s="124">
        <v>5</v>
      </c>
      <c r="AG3" s="579" t="str">
        <f>J32</f>
        <v>-</v>
      </c>
      <c r="AH3" s="579"/>
      <c r="AJ3" s="124">
        <v>7</v>
      </c>
      <c r="AL3" s="124">
        <v>10</v>
      </c>
    </row>
    <row r="4" spans="1:36" ht="20.25">
      <c r="A4" s="122" t="s">
        <v>165</v>
      </c>
      <c r="Q4" s="132"/>
      <c r="R4" s="132"/>
      <c r="V4" s="130">
        <v>24.5</v>
      </c>
      <c r="AB4" s="124">
        <v>15</v>
      </c>
      <c r="AC4" s="131">
        <v>1.39</v>
      </c>
      <c r="AD4" s="131">
        <f>AC4*10</f>
        <v>13.899999999999999</v>
      </c>
      <c r="AE4" s="124">
        <v>11</v>
      </c>
      <c r="AG4" s="580" t="s">
        <v>166</v>
      </c>
      <c r="AH4" s="580"/>
      <c r="AJ4" s="124">
        <v>10</v>
      </c>
    </row>
    <row r="5" spans="1:34" ht="20.25">
      <c r="A5" s="121">
        <v>2.1</v>
      </c>
      <c r="B5" s="121" t="s">
        <v>4</v>
      </c>
      <c r="F5" s="133" t="s">
        <v>388</v>
      </c>
      <c r="G5" s="133"/>
      <c r="H5" s="133"/>
      <c r="I5" s="133"/>
      <c r="J5" s="133"/>
      <c r="K5" s="133"/>
      <c r="L5" s="133"/>
      <c r="M5" s="133"/>
      <c r="Q5" s="134"/>
      <c r="R5" s="132"/>
      <c r="V5" s="130">
        <v>26.5</v>
      </c>
      <c r="X5" s="124"/>
      <c r="Y5" s="124"/>
      <c r="AG5" s="580" t="s">
        <v>164</v>
      </c>
      <c r="AH5" s="580"/>
    </row>
    <row r="6" spans="1:35" ht="20.25">
      <c r="A6" s="121">
        <v>2.2</v>
      </c>
      <c r="B6" s="121" t="s">
        <v>205</v>
      </c>
      <c r="F6" s="133" t="s">
        <v>183</v>
      </c>
      <c r="G6" s="133"/>
      <c r="H6" s="133"/>
      <c r="I6" s="133"/>
      <c r="J6" s="133"/>
      <c r="K6" s="133"/>
      <c r="L6" s="133"/>
      <c r="M6" s="133"/>
      <c r="Q6" s="134"/>
      <c r="R6" s="132"/>
      <c r="V6" s="130">
        <v>27.5</v>
      </c>
      <c r="Z6" s="124" t="s">
        <v>168</v>
      </c>
      <c r="AC6" s="124" t="s">
        <v>169</v>
      </c>
      <c r="AD6" s="124"/>
      <c r="AE6" s="124" t="s">
        <v>170</v>
      </c>
      <c r="AG6" s="576" t="e">
        <f>TEXT(#REF!,AG5)</f>
        <v>#REF!</v>
      </c>
      <c r="AH6" s="576"/>
      <c r="AI6" s="124"/>
    </row>
    <row r="7" spans="1:35" ht="20.25">
      <c r="A7" s="121">
        <v>2.3</v>
      </c>
      <c r="B7" s="121" t="s">
        <v>171</v>
      </c>
      <c r="F7" s="133" t="s">
        <v>256</v>
      </c>
      <c r="G7" s="133"/>
      <c r="H7" s="133"/>
      <c r="I7" s="133"/>
      <c r="J7" s="133"/>
      <c r="K7" s="133"/>
      <c r="L7" s="133"/>
      <c r="M7" s="133"/>
      <c r="Q7" s="134"/>
      <c r="R7" s="132"/>
      <c r="V7" s="130"/>
      <c r="Z7" s="124"/>
      <c r="AC7" s="124"/>
      <c r="AD7" s="124"/>
      <c r="AE7" s="124"/>
      <c r="AG7" s="135"/>
      <c r="AH7" s="135"/>
      <c r="AI7" s="124"/>
    </row>
    <row r="8" spans="1:34" ht="20.25">
      <c r="A8" s="121">
        <v>2.4</v>
      </c>
      <c r="B8" s="121" t="s">
        <v>206</v>
      </c>
      <c r="F8" s="136" t="s">
        <v>400</v>
      </c>
      <c r="G8" s="133"/>
      <c r="H8" s="133"/>
      <c r="I8" s="133"/>
      <c r="J8" s="133"/>
      <c r="K8" s="133"/>
      <c r="L8" s="133"/>
      <c r="M8" s="133"/>
      <c r="N8" s="133"/>
      <c r="Q8" s="134"/>
      <c r="R8" s="134"/>
      <c r="V8" s="130">
        <v>29.5</v>
      </c>
      <c r="Z8" s="124" t="s">
        <v>172</v>
      </c>
      <c r="AC8" s="126">
        <v>2.5</v>
      </c>
      <c r="AD8" s="126" t="s">
        <v>173</v>
      </c>
      <c r="AE8" s="126">
        <v>0.2</v>
      </c>
      <c r="AG8" s="124" t="s">
        <v>161</v>
      </c>
      <c r="AH8" s="124">
        <v>1</v>
      </c>
    </row>
    <row r="9" spans="1:34" ht="20.25">
      <c r="A9" s="121">
        <v>2.5</v>
      </c>
      <c r="B9" s="121" t="s">
        <v>185</v>
      </c>
      <c r="F9" s="133" t="s">
        <v>359</v>
      </c>
      <c r="G9" s="137"/>
      <c r="H9" s="137"/>
      <c r="I9" s="137"/>
      <c r="J9" s="137"/>
      <c r="K9" s="137"/>
      <c r="L9" s="137"/>
      <c r="M9" s="137"/>
      <c r="N9" s="133"/>
      <c r="Q9" s="134"/>
      <c r="R9" s="134"/>
      <c r="V9" s="130">
        <v>30.5</v>
      </c>
      <c r="Z9" s="124" t="s">
        <v>174</v>
      </c>
      <c r="AC9" s="126">
        <v>3</v>
      </c>
      <c r="AD9" s="126"/>
      <c r="AE9" s="126">
        <v>0.23</v>
      </c>
      <c r="AG9" s="138" t="s">
        <v>163</v>
      </c>
      <c r="AH9" s="124">
        <v>1</v>
      </c>
    </row>
    <row r="10" spans="6:34" ht="20.25">
      <c r="F10" s="133" t="s">
        <v>401</v>
      </c>
      <c r="G10" s="137"/>
      <c r="H10" s="137"/>
      <c r="I10" s="137"/>
      <c r="J10" s="137"/>
      <c r="K10" s="137"/>
      <c r="L10" s="137"/>
      <c r="M10" s="137"/>
      <c r="N10" s="133"/>
      <c r="Q10" s="134"/>
      <c r="R10" s="134"/>
      <c r="V10" s="130"/>
      <c r="Z10" s="124"/>
      <c r="AC10" s="126"/>
      <c r="AD10" s="126"/>
      <c r="AE10" s="126"/>
      <c r="AG10" s="138"/>
      <c r="AH10" s="124"/>
    </row>
    <row r="11" spans="6:34" ht="20.25">
      <c r="F11" s="133" t="s">
        <v>207</v>
      </c>
      <c r="G11" s="137"/>
      <c r="H11" s="137"/>
      <c r="I11" s="137"/>
      <c r="J11" s="137"/>
      <c r="K11" s="137"/>
      <c r="L11" s="137"/>
      <c r="M11" s="137"/>
      <c r="N11" s="133"/>
      <c r="Q11" s="134"/>
      <c r="R11" s="134"/>
      <c r="V11" s="130"/>
      <c r="Z11" s="124"/>
      <c r="AC11" s="126"/>
      <c r="AD11" s="126"/>
      <c r="AE11" s="126"/>
      <c r="AG11" s="138"/>
      <c r="AH11" s="124"/>
    </row>
    <row r="12" spans="1:35" ht="20.25">
      <c r="A12" s="122" t="s">
        <v>175</v>
      </c>
      <c r="K12" s="127"/>
      <c r="L12" s="127"/>
      <c r="M12" s="127"/>
      <c r="N12" s="127"/>
      <c r="O12" s="133"/>
      <c r="W12" s="130">
        <v>34.5</v>
      </c>
      <c r="AA12" s="124" t="s">
        <v>174</v>
      </c>
      <c r="AD12" s="126">
        <v>5</v>
      </c>
      <c r="AF12" s="126">
        <v>0.05</v>
      </c>
      <c r="AH12" s="138" t="s">
        <v>167</v>
      </c>
      <c r="AI12" s="124">
        <v>1</v>
      </c>
    </row>
    <row r="13" spans="1:35" ht="20.25">
      <c r="A13" s="122"/>
      <c r="K13" s="127"/>
      <c r="L13" s="127"/>
      <c r="M13" s="127"/>
      <c r="N13" s="127"/>
      <c r="O13" s="133"/>
      <c r="W13" s="130"/>
      <c r="AA13" s="124"/>
      <c r="AD13" s="126"/>
      <c r="AF13" s="126"/>
      <c r="AH13" s="138"/>
      <c r="AI13" s="124"/>
    </row>
    <row r="14" spans="1:35" ht="20.25">
      <c r="A14" s="122"/>
      <c r="K14" s="127"/>
      <c r="L14" s="127"/>
      <c r="M14" s="127"/>
      <c r="N14" s="127"/>
      <c r="O14" s="133"/>
      <c r="W14" s="130"/>
      <c r="AA14" s="124"/>
      <c r="AD14" s="126"/>
      <c r="AF14" s="126"/>
      <c r="AH14" s="138"/>
      <c r="AI14" s="124"/>
    </row>
    <row r="15" spans="1:35" ht="20.25">
      <c r="A15" s="122"/>
      <c r="K15" s="127"/>
      <c r="L15" s="127"/>
      <c r="M15" s="127"/>
      <c r="N15" s="127"/>
      <c r="O15" s="133"/>
      <c r="W15" s="130"/>
      <c r="AA15" s="124"/>
      <c r="AD15" s="126"/>
      <c r="AF15" s="126"/>
      <c r="AH15" s="138"/>
      <c r="AI15" s="124"/>
    </row>
    <row r="16" spans="1:35" ht="20.25">
      <c r="A16" s="122"/>
      <c r="K16" s="127"/>
      <c r="L16" s="127"/>
      <c r="M16" s="127"/>
      <c r="N16" s="127"/>
      <c r="O16" s="133"/>
      <c r="W16" s="130"/>
      <c r="AA16" s="124"/>
      <c r="AD16" s="126"/>
      <c r="AF16" s="126"/>
      <c r="AH16" s="138"/>
      <c r="AI16" s="124"/>
    </row>
    <row r="17" spans="1:35" ht="20.25">
      <c r="A17" s="122"/>
      <c r="K17" s="127"/>
      <c r="L17" s="127"/>
      <c r="M17" s="127"/>
      <c r="N17" s="127"/>
      <c r="O17" s="133"/>
      <c r="W17" s="130"/>
      <c r="AA17" s="124"/>
      <c r="AD17" s="126"/>
      <c r="AF17" s="126"/>
      <c r="AH17" s="138"/>
      <c r="AI17" s="124"/>
    </row>
    <row r="18" spans="1:35" ht="20.25">
      <c r="A18" s="122"/>
      <c r="K18" s="127"/>
      <c r="L18" s="127"/>
      <c r="M18" s="127"/>
      <c r="N18" s="127"/>
      <c r="O18" s="133"/>
      <c r="W18" s="130"/>
      <c r="AA18" s="124"/>
      <c r="AD18" s="126"/>
      <c r="AF18" s="126"/>
      <c r="AH18" s="138"/>
      <c r="AI18" s="124"/>
    </row>
    <row r="19" spans="1:35" ht="20.25">
      <c r="A19" s="122"/>
      <c r="K19" s="127"/>
      <c r="L19" s="127"/>
      <c r="M19" s="127"/>
      <c r="N19" s="127"/>
      <c r="O19" s="133"/>
      <c r="W19" s="130"/>
      <c r="AA19" s="124"/>
      <c r="AD19" s="126"/>
      <c r="AF19" s="126"/>
      <c r="AH19" s="138"/>
      <c r="AI19" s="124"/>
    </row>
    <row r="20" spans="1:35" ht="20.25">
      <c r="A20" s="122"/>
      <c r="K20" s="127"/>
      <c r="L20" s="127"/>
      <c r="M20" s="127"/>
      <c r="N20" s="127"/>
      <c r="O20" s="133"/>
      <c r="W20" s="130"/>
      <c r="AA20" s="124"/>
      <c r="AD20" s="126"/>
      <c r="AF20" s="126"/>
      <c r="AH20" s="138"/>
      <c r="AI20" s="124"/>
    </row>
    <row r="21" spans="1:35" ht="20.25">
      <c r="A21" s="122"/>
      <c r="K21" s="127"/>
      <c r="L21" s="127"/>
      <c r="M21" s="127"/>
      <c r="N21" s="127"/>
      <c r="O21" s="133"/>
      <c r="W21" s="130"/>
      <c r="AA21" s="124"/>
      <c r="AD21" s="126"/>
      <c r="AF21" s="126"/>
      <c r="AH21" s="138"/>
      <c r="AI21" s="124"/>
    </row>
    <row r="22" spans="1:35" ht="20.25">
      <c r="A22" s="122"/>
      <c r="K22" s="127"/>
      <c r="L22" s="127"/>
      <c r="M22" s="127"/>
      <c r="N22" s="127"/>
      <c r="O22" s="133"/>
      <c r="W22" s="130"/>
      <c r="AA22" s="124"/>
      <c r="AD22" s="126"/>
      <c r="AF22" s="126"/>
      <c r="AH22" s="138"/>
      <c r="AI22" s="124"/>
    </row>
    <row r="23" spans="1:35" ht="20.25">
      <c r="A23" s="122"/>
      <c r="K23" s="127"/>
      <c r="L23" s="127"/>
      <c r="M23" s="127"/>
      <c r="N23" s="127"/>
      <c r="O23" s="133"/>
      <c r="W23" s="130"/>
      <c r="AA23" s="124"/>
      <c r="AD23" s="126"/>
      <c r="AF23" s="126"/>
      <c r="AH23" s="138"/>
      <c r="AI23" s="124"/>
    </row>
    <row r="24" spans="1:35" ht="20.25">
      <c r="A24" s="122"/>
      <c r="K24" s="127"/>
      <c r="L24" s="127"/>
      <c r="M24" s="127"/>
      <c r="N24" s="127"/>
      <c r="O24" s="133"/>
      <c r="W24" s="130"/>
      <c r="AA24" s="124"/>
      <c r="AD24" s="126"/>
      <c r="AF24" s="126"/>
      <c r="AH24" s="138"/>
      <c r="AI24" s="124"/>
    </row>
    <row r="25" spans="1:35" ht="20.25">
      <c r="A25" s="122"/>
      <c r="K25" s="127"/>
      <c r="L25" s="127"/>
      <c r="M25" s="127"/>
      <c r="N25" s="127"/>
      <c r="O25" s="133"/>
      <c r="W25" s="130"/>
      <c r="AA25" s="124"/>
      <c r="AD25" s="126"/>
      <c r="AF25" s="126"/>
      <c r="AH25" s="138"/>
      <c r="AI25" s="124"/>
    </row>
    <row r="26" spans="1:35" ht="20.25">
      <c r="A26" s="122"/>
      <c r="K26" s="127"/>
      <c r="L26" s="127"/>
      <c r="M26" s="127"/>
      <c r="N26" s="127"/>
      <c r="O26" s="133"/>
      <c r="W26" s="130"/>
      <c r="AA26" s="124"/>
      <c r="AD26" s="126"/>
      <c r="AF26" s="126"/>
      <c r="AH26" s="138"/>
      <c r="AI26" s="124"/>
    </row>
    <row r="27" spans="1:35" ht="20.25">
      <c r="A27" s="122"/>
      <c r="K27" s="127"/>
      <c r="L27" s="127"/>
      <c r="M27" s="127"/>
      <c r="N27" s="127"/>
      <c r="O27" s="133"/>
      <c r="W27" s="130"/>
      <c r="AA27" s="124"/>
      <c r="AD27" s="126"/>
      <c r="AF27" s="126"/>
      <c r="AH27" s="138"/>
      <c r="AI27" s="124"/>
    </row>
    <row r="28" spans="1:35" ht="20.25">
      <c r="A28" s="122"/>
      <c r="K28" s="127"/>
      <c r="L28" s="127"/>
      <c r="M28" s="127"/>
      <c r="N28" s="127"/>
      <c r="O28" s="133"/>
      <c r="W28" s="130"/>
      <c r="AA28" s="124"/>
      <c r="AD28" s="126"/>
      <c r="AF28" s="126"/>
      <c r="AH28" s="138"/>
      <c r="AI28" s="124"/>
    </row>
    <row r="29" spans="10:22" ht="20.25">
      <c r="J29" s="139"/>
      <c r="K29" s="127"/>
      <c r="O29" s="130"/>
      <c r="V29" s="130"/>
    </row>
    <row r="30" spans="1:9" ht="20.25">
      <c r="A30" s="122" t="s">
        <v>177</v>
      </c>
      <c r="I30" s="124"/>
    </row>
    <row r="31" spans="1:11" ht="21">
      <c r="A31" s="557"/>
      <c r="B31" s="557"/>
      <c r="C31" s="557"/>
      <c r="D31" s="557"/>
      <c r="E31" s="557"/>
      <c r="F31" s="557"/>
      <c r="G31" s="557"/>
      <c r="H31" s="558" t="s">
        <v>178</v>
      </c>
      <c r="I31" s="559"/>
      <c r="J31" s="560" t="s">
        <v>184</v>
      </c>
      <c r="K31" s="557"/>
    </row>
    <row r="32" spans="1:11" ht="21">
      <c r="A32" s="561"/>
      <c r="B32" s="557"/>
      <c r="C32" s="562"/>
      <c r="D32" s="557"/>
      <c r="E32" s="557"/>
      <c r="F32" s="557"/>
      <c r="G32" s="557"/>
      <c r="H32" s="558" t="s">
        <v>179</v>
      </c>
      <c r="I32" s="559" t="s">
        <v>14</v>
      </c>
      <c r="J32" s="560" t="s">
        <v>184</v>
      </c>
      <c r="K32" s="563"/>
    </row>
    <row r="33" spans="1:11" ht="21">
      <c r="A33" s="557"/>
      <c r="B33" s="557"/>
      <c r="C33" s="557"/>
      <c r="D33" s="557"/>
      <c r="E33" s="557"/>
      <c r="F33" s="557"/>
      <c r="G33" s="557"/>
      <c r="H33" s="558" t="s">
        <v>180</v>
      </c>
      <c r="I33" s="559" t="s">
        <v>14</v>
      </c>
      <c r="J33" s="564" t="s">
        <v>423</v>
      </c>
      <c r="K33" s="565"/>
    </row>
    <row r="34" spans="1:11" ht="20.25">
      <c r="A34" s="122" t="s">
        <v>181</v>
      </c>
      <c r="B34" s="125"/>
      <c r="I34" s="124"/>
      <c r="J34" s="141"/>
      <c r="K34" s="142"/>
    </row>
    <row r="35" spans="2:11" ht="20.25">
      <c r="B35" s="125" t="s">
        <v>44</v>
      </c>
      <c r="I35" s="124" t="s">
        <v>14</v>
      </c>
      <c r="J35" s="143">
        <v>0</v>
      </c>
      <c r="K35" s="140" t="s">
        <v>45</v>
      </c>
    </row>
    <row r="36" spans="2:11" ht="20.25">
      <c r="B36" s="125" t="s">
        <v>46</v>
      </c>
      <c r="I36" s="124" t="s">
        <v>14</v>
      </c>
      <c r="J36" s="143">
        <v>0</v>
      </c>
      <c r="K36" s="140" t="s">
        <v>45</v>
      </c>
    </row>
    <row r="37" spans="2:11" ht="20.25">
      <c r="B37" s="125" t="s">
        <v>158</v>
      </c>
      <c r="I37" s="124" t="s">
        <v>14</v>
      </c>
      <c r="J37" s="143">
        <v>6</v>
      </c>
      <c r="K37" s="140" t="s">
        <v>45</v>
      </c>
    </row>
    <row r="38" spans="2:11" ht="20.25">
      <c r="B38" s="125" t="s">
        <v>182</v>
      </c>
      <c r="I38" s="124" t="s">
        <v>14</v>
      </c>
      <c r="J38" s="143">
        <v>7</v>
      </c>
      <c r="K38" s="140" t="s">
        <v>45</v>
      </c>
    </row>
  </sheetData>
  <sheetProtection selectLockedCells="1"/>
  <mergeCells count="7">
    <mergeCell ref="AG3:AH3"/>
    <mergeCell ref="A1:K1"/>
    <mergeCell ref="AG6:AH6"/>
    <mergeCell ref="AG4:AH4"/>
    <mergeCell ref="AG5:AH5"/>
    <mergeCell ref="Q2:R2"/>
    <mergeCell ref="AB2:AE2"/>
  </mergeCells>
  <conditionalFormatting sqref="AO38">
    <cfRule type="expression" priority="1" dxfId="7">
      <formula>$AO$37&gt;1</formula>
    </cfRule>
  </conditionalFormatting>
  <dataValidations count="1">
    <dataValidation type="list" allowBlank="1" showInputMessage="1" showErrorMessage="1" sqref="L3">
      <formula1>"ขนาดเบา,ขนาดกลาง,ขนาดหนัก"</formula1>
    </dataValidation>
  </dataValidations>
  <printOptions/>
  <pageMargins left="0.29" right="0.25" top="0.38" bottom="0.3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76"/>
  <sheetViews>
    <sheetView view="pageBreakPreview" zoomScale="115" zoomScaleSheetLayoutView="115" zoomScalePageLayoutView="0" workbookViewId="0" topLeftCell="A43">
      <selection activeCell="P53" sqref="P53"/>
    </sheetView>
  </sheetViews>
  <sheetFormatPr defaultColWidth="9.140625" defaultRowHeight="21.75"/>
  <cols>
    <col min="1" max="1" width="5.28125" style="11" customWidth="1"/>
    <col min="2" max="2" width="4.00390625" style="11" customWidth="1"/>
    <col min="3" max="3" width="11.00390625" style="11" customWidth="1"/>
    <col min="4" max="4" width="21.8515625" style="11" customWidth="1"/>
    <col min="5" max="5" width="5.421875" style="11" customWidth="1"/>
    <col min="6" max="6" width="7.7109375" style="12" customWidth="1"/>
    <col min="7" max="7" width="8.8515625" style="11" customWidth="1"/>
    <col min="8" max="8" width="11.28125" style="11" customWidth="1"/>
    <col min="9" max="9" width="6.8515625" style="11" customWidth="1"/>
    <col min="10" max="10" width="12.28125" style="44" customWidth="1"/>
    <col min="11" max="11" width="13.140625" style="11" customWidth="1"/>
    <col min="12" max="12" width="10.00390625" style="11" bestFit="1" customWidth="1"/>
    <col min="13" max="15" width="12.421875" style="11" bestFit="1" customWidth="1"/>
    <col min="16" max="16384" width="9.140625" style="11" customWidth="1"/>
  </cols>
  <sheetData>
    <row r="1" spans="10:11" ht="18.75">
      <c r="J1" s="13" t="s">
        <v>58</v>
      </c>
      <c r="K1" s="14" t="s">
        <v>42</v>
      </c>
    </row>
    <row r="2" spans="1:11" ht="18.75">
      <c r="A2" s="616" t="s">
        <v>360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</row>
    <row r="3" spans="1:11" ht="18.75">
      <c r="A3" s="15" t="s">
        <v>40</v>
      </c>
      <c r="B3" s="16"/>
      <c r="C3" s="16"/>
      <c r="D3" s="617" t="str">
        <f>ข้อมูลโครงการ!F5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E3" s="618"/>
      <c r="F3" s="618"/>
      <c r="G3" s="618"/>
      <c r="H3" s="618"/>
      <c r="I3" s="618"/>
      <c r="J3" s="618"/>
      <c r="K3" s="618"/>
    </row>
    <row r="4" spans="1:11" ht="18.75">
      <c r="A4" s="15" t="s">
        <v>39</v>
      </c>
      <c r="B4" s="16"/>
      <c r="C4" s="16"/>
      <c r="D4" s="617" t="str">
        <f>ข้อมูลโครงการ!F7</f>
        <v>พร.ถ.5-0004 (ถนนเทศบาล4)</v>
      </c>
      <c r="E4" s="617"/>
      <c r="F4" s="617"/>
      <c r="G4" s="617"/>
      <c r="H4" s="617"/>
      <c r="I4" s="617"/>
      <c r="J4" s="617"/>
      <c r="K4" s="617"/>
    </row>
    <row r="5" spans="1:11" ht="18.75">
      <c r="A5" s="15" t="s">
        <v>41</v>
      </c>
      <c r="B5" s="16"/>
      <c r="C5" s="16"/>
      <c r="D5" s="617" t="str">
        <f>ข้อมูลโครงการ!F6</f>
        <v>เทศบาลตำบลทุ่งโฮ้ง  อำเภอเมืองแพร่  จังหวัดแพร่</v>
      </c>
      <c r="E5" s="618"/>
      <c r="F5" s="618"/>
      <c r="G5" s="618"/>
      <c r="H5" s="618"/>
      <c r="I5" s="618"/>
      <c r="J5" s="618"/>
      <c r="K5" s="618"/>
    </row>
    <row r="6" spans="1:11" ht="18.75">
      <c r="A6" s="17" t="str">
        <f>ข้อมูลโครงการ!H33</f>
        <v>วันที่ประมาณราคา/คำนวณราคากลาง</v>
      </c>
      <c r="B6" s="17"/>
      <c r="C6" s="17"/>
      <c r="D6" s="117"/>
      <c r="E6" s="116" t="str">
        <f>ข้อมูลโครงการ!J33</f>
        <v>29/6/2561</v>
      </c>
      <c r="F6" s="18"/>
      <c r="G6" s="18"/>
      <c r="H6" s="18"/>
      <c r="I6" s="18"/>
      <c r="J6" s="19"/>
      <c r="K6" s="18"/>
    </row>
    <row r="7" spans="1:11" ht="18.75">
      <c r="A7" s="619" t="s">
        <v>9</v>
      </c>
      <c r="B7" s="621" t="s">
        <v>82</v>
      </c>
      <c r="C7" s="622"/>
      <c r="D7" s="623"/>
      <c r="E7" s="619" t="s">
        <v>1</v>
      </c>
      <c r="F7" s="57" t="s">
        <v>83</v>
      </c>
      <c r="G7" s="57" t="s">
        <v>361</v>
      </c>
      <c r="H7" s="57" t="s">
        <v>11</v>
      </c>
      <c r="I7" s="58" t="s">
        <v>363</v>
      </c>
      <c r="J7" s="118" t="s">
        <v>10</v>
      </c>
      <c r="K7" s="58" t="s">
        <v>366</v>
      </c>
    </row>
    <row r="8" spans="1:11" ht="18.75">
      <c r="A8" s="620"/>
      <c r="B8" s="624"/>
      <c r="C8" s="625"/>
      <c r="D8" s="626"/>
      <c r="E8" s="627"/>
      <c r="F8" s="59" t="s">
        <v>84</v>
      </c>
      <c r="G8" s="59" t="s">
        <v>362</v>
      </c>
      <c r="H8" s="59" t="s">
        <v>12</v>
      </c>
      <c r="I8" s="60" t="s">
        <v>364</v>
      </c>
      <c r="J8" s="61" t="s">
        <v>365</v>
      </c>
      <c r="K8" s="60"/>
    </row>
    <row r="9" spans="1:11" ht="18.75">
      <c r="A9" s="225"/>
      <c r="B9" s="226" t="str">
        <f>D3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C9" s="227"/>
      <c r="D9" s="20"/>
      <c r="E9" s="21"/>
      <c r="F9" s="22"/>
      <c r="G9" s="22"/>
      <c r="H9" s="22"/>
      <c r="I9" s="23"/>
      <c r="J9" s="24"/>
      <c r="K9" s="24"/>
    </row>
    <row r="10" spans="1:11" ht="18.75">
      <c r="A10" s="228">
        <v>1</v>
      </c>
      <c r="B10" s="613" t="s">
        <v>68</v>
      </c>
      <c r="C10" s="614"/>
      <c r="D10" s="615"/>
      <c r="E10" s="25"/>
      <c r="F10" s="26"/>
      <c r="G10" s="26"/>
      <c r="H10" s="26"/>
      <c r="I10" s="27"/>
      <c r="J10" s="28"/>
      <c r="K10" s="28"/>
    </row>
    <row r="11" spans="1:13" ht="18.75">
      <c r="A11" s="29"/>
      <c r="B11" s="30">
        <v>1.1</v>
      </c>
      <c r="C11" s="119" t="s">
        <v>211</v>
      </c>
      <c r="D11" s="120"/>
      <c r="E11" s="31" t="s">
        <v>8</v>
      </c>
      <c r="F11" s="32">
        <v>650</v>
      </c>
      <c r="G11" s="33">
        <f>'ค่างานต้นทุนต่อหน่วย (ตี้)'!K16</f>
        <v>12.098249999999998</v>
      </c>
      <c r="H11" s="33">
        <f>G11*F11</f>
        <v>7863.862499999999</v>
      </c>
      <c r="I11" s="34">
        <f>H56</f>
        <v>1.3624</v>
      </c>
      <c r="J11" s="35">
        <f>I11*G11</f>
        <v>16.4826558</v>
      </c>
      <c r="K11" s="35">
        <f>J11*F11</f>
        <v>10713.72627</v>
      </c>
      <c r="L11" s="44"/>
      <c r="M11" s="43"/>
    </row>
    <row r="12" spans="1:11" ht="18.75">
      <c r="A12" s="229">
        <v>2</v>
      </c>
      <c r="B12" s="610" t="s">
        <v>67</v>
      </c>
      <c r="C12" s="611"/>
      <c r="D12" s="612"/>
      <c r="E12" s="31"/>
      <c r="F12" s="32"/>
      <c r="G12" s="33"/>
      <c r="H12" s="33"/>
      <c r="I12" s="34"/>
      <c r="J12" s="35"/>
      <c r="K12" s="35"/>
    </row>
    <row r="13" spans="1:11" ht="18.75">
      <c r="A13" s="29"/>
      <c r="B13" s="30">
        <v>2.1</v>
      </c>
      <c r="C13" s="598" t="s">
        <v>69</v>
      </c>
      <c r="D13" s="599"/>
      <c r="E13" s="31" t="s">
        <v>8</v>
      </c>
      <c r="F13" s="32"/>
      <c r="G13" s="33"/>
      <c r="H13" s="33"/>
      <c r="I13" s="34"/>
      <c r="J13" s="35"/>
      <c r="K13" s="35"/>
    </row>
    <row r="14" spans="1:11" ht="18.75">
      <c r="A14" s="29"/>
      <c r="B14" s="30">
        <v>2.2</v>
      </c>
      <c r="C14" s="598" t="s">
        <v>203</v>
      </c>
      <c r="D14" s="599"/>
      <c r="E14" s="31" t="s">
        <v>6</v>
      </c>
      <c r="F14" s="32"/>
      <c r="G14" s="33"/>
      <c r="H14" s="33"/>
      <c r="I14" s="34"/>
      <c r="J14" s="35"/>
      <c r="K14" s="35"/>
    </row>
    <row r="15" spans="1:11" ht="18.75">
      <c r="A15" s="29"/>
      <c r="B15" s="30">
        <v>2.3</v>
      </c>
      <c r="C15" s="598" t="s">
        <v>70</v>
      </c>
      <c r="D15" s="599"/>
      <c r="E15" s="31" t="s">
        <v>6</v>
      </c>
      <c r="F15" s="32"/>
      <c r="G15" s="33"/>
      <c r="H15" s="33"/>
      <c r="I15" s="34"/>
      <c r="J15" s="35"/>
      <c r="K15" s="35"/>
    </row>
    <row r="16" spans="1:11" ht="18.75">
      <c r="A16" s="29"/>
      <c r="B16" s="30">
        <v>2.4</v>
      </c>
      <c r="C16" s="598" t="s">
        <v>71</v>
      </c>
      <c r="D16" s="599"/>
      <c r="E16" s="31" t="s">
        <v>6</v>
      </c>
      <c r="F16" s="32"/>
      <c r="G16" s="33"/>
      <c r="H16" s="33"/>
      <c r="I16" s="34"/>
      <c r="J16" s="35"/>
      <c r="K16" s="35"/>
    </row>
    <row r="17" spans="1:11" ht="18.75">
      <c r="A17" s="229">
        <v>3</v>
      </c>
      <c r="B17" s="610" t="s">
        <v>72</v>
      </c>
      <c r="C17" s="611"/>
      <c r="D17" s="612"/>
      <c r="E17" s="31"/>
      <c r="F17" s="32"/>
      <c r="G17" s="33"/>
      <c r="H17" s="33"/>
      <c r="I17" s="34"/>
      <c r="J17" s="35"/>
      <c r="K17" s="35"/>
    </row>
    <row r="18" spans="1:15" ht="18.75">
      <c r="A18" s="29"/>
      <c r="B18" s="30">
        <v>3.1</v>
      </c>
      <c r="C18" s="598" t="s">
        <v>75</v>
      </c>
      <c r="D18" s="599"/>
      <c r="E18" s="31" t="s">
        <v>8</v>
      </c>
      <c r="F18" s="32"/>
      <c r="G18" s="33"/>
      <c r="H18" s="33"/>
      <c r="I18" s="34"/>
      <c r="J18" s="35"/>
      <c r="K18" s="35"/>
      <c r="O18" s="43"/>
    </row>
    <row r="19" spans="1:11" ht="18.75">
      <c r="A19" s="29"/>
      <c r="B19" s="30"/>
      <c r="C19" s="119" t="s">
        <v>85</v>
      </c>
      <c r="D19" s="120"/>
      <c r="E19" s="31"/>
      <c r="F19" s="32"/>
      <c r="G19" s="33"/>
      <c r="H19" s="33"/>
      <c r="I19" s="34"/>
      <c r="J19" s="35"/>
      <c r="K19" s="35"/>
    </row>
    <row r="20" spans="1:11" ht="18.75">
      <c r="A20" s="29"/>
      <c r="B20" s="30">
        <v>3.2</v>
      </c>
      <c r="C20" s="598" t="s">
        <v>75</v>
      </c>
      <c r="D20" s="599"/>
      <c r="E20" s="31" t="s">
        <v>8</v>
      </c>
      <c r="F20" s="32"/>
      <c r="G20" s="33"/>
      <c r="H20" s="33"/>
      <c r="I20" s="34"/>
      <c r="J20" s="35"/>
      <c r="K20" s="35"/>
    </row>
    <row r="21" spans="1:11" ht="18.75">
      <c r="A21" s="29"/>
      <c r="B21" s="30"/>
      <c r="C21" s="119" t="s">
        <v>86</v>
      </c>
      <c r="D21" s="120"/>
      <c r="E21" s="31"/>
      <c r="F21" s="32"/>
      <c r="G21" s="33"/>
      <c r="H21" s="33"/>
      <c r="I21" s="34"/>
      <c r="J21" s="35"/>
      <c r="K21" s="35"/>
    </row>
    <row r="22" spans="1:11" ht="18.75">
      <c r="A22" s="29"/>
      <c r="B22" s="30">
        <v>3.3</v>
      </c>
      <c r="C22" s="598" t="s">
        <v>73</v>
      </c>
      <c r="D22" s="599"/>
      <c r="E22" s="31" t="s">
        <v>6</v>
      </c>
      <c r="F22" s="32"/>
      <c r="G22" s="33"/>
      <c r="H22" s="33"/>
      <c r="I22" s="34"/>
      <c r="J22" s="35"/>
      <c r="K22" s="35"/>
    </row>
    <row r="23" spans="1:11" ht="18.75">
      <c r="A23" s="29"/>
      <c r="B23" s="30">
        <v>3.4</v>
      </c>
      <c r="C23" s="598" t="s">
        <v>74</v>
      </c>
      <c r="D23" s="599"/>
      <c r="E23" s="31" t="s">
        <v>6</v>
      </c>
      <c r="F23" s="32"/>
      <c r="G23" s="33"/>
      <c r="H23" s="33"/>
      <c r="I23" s="34"/>
      <c r="J23" s="35"/>
      <c r="K23" s="35"/>
    </row>
    <row r="24" spans="1:11" ht="18.75">
      <c r="A24" s="29"/>
      <c r="B24" s="30">
        <v>3.5</v>
      </c>
      <c r="C24" s="598" t="s">
        <v>121</v>
      </c>
      <c r="D24" s="599"/>
      <c r="E24" s="31" t="s">
        <v>6</v>
      </c>
      <c r="F24" s="32"/>
      <c r="G24" s="33"/>
      <c r="H24" s="33"/>
      <c r="I24" s="34"/>
      <c r="J24" s="35"/>
      <c r="K24" s="35"/>
    </row>
    <row r="25" spans="1:11" ht="18.75">
      <c r="A25" s="29"/>
      <c r="B25" s="30">
        <v>3.6</v>
      </c>
      <c r="C25" s="598" t="s">
        <v>87</v>
      </c>
      <c r="D25" s="599"/>
      <c r="E25" s="31" t="s">
        <v>8</v>
      </c>
      <c r="F25" s="32"/>
      <c r="G25" s="33"/>
      <c r="H25" s="33"/>
      <c r="I25" s="34"/>
      <c r="J25" s="35"/>
      <c r="K25" s="35"/>
    </row>
    <row r="26" spans="1:11" ht="18.75">
      <c r="A26" s="29"/>
      <c r="B26" s="30"/>
      <c r="C26" s="598" t="s">
        <v>88</v>
      </c>
      <c r="D26" s="599"/>
      <c r="E26" s="31"/>
      <c r="F26" s="32"/>
      <c r="G26" s="33"/>
      <c r="H26" s="33"/>
      <c r="I26" s="34"/>
      <c r="J26" s="35"/>
      <c r="K26" s="35"/>
    </row>
    <row r="27" spans="1:11" ht="18.75">
      <c r="A27" s="29"/>
      <c r="B27" s="30">
        <v>3.7</v>
      </c>
      <c r="C27" s="598" t="s">
        <v>76</v>
      </c>
      <c r="D27" s="599"/>
      <c r="E27" s="31" t="s">
        <v>6</v>
      </c>
      <c r="F27" s="32"/>
      <c r="G27" s="33"/>
      <c r="H27" s="33"/>
      <c r="I27" s="34"/>
      <c r="J27" s="35"/>
      <c r="K27" s="35"/>
    </row>
    <row r="28" spans="1:11" ht="18.75">
      <c r="A28" s="29"/>
      <c r="B28" s="30">
        <v>3.8</v>
      </c>
      <c r="C28" s="608" t="s">
        <v>416</v>
      </c>
      <c r="D28" s="609"/>
      <c r="E28" s="31" t="s">
        <v>6</v>
      </c>
      <c r="F28" s="32">
        <v>11.7</v>
      </c>
      <c r="G28" s="33">
        <f>'ค่างานต้นทุนต่อหน่วย (ตี้)'!L225</f>
        <v>66.13100000000001</v>
      </c>
      <c r="H28" s="33">
        <f>G28*F28</f>
        <v>773.7327000000001</v>
      </c>
      <c r="I28" s="34">
        <f>H56</f>
        <v>1.3624</v>
      </c>
      <c r="J28" s="35">
        <f>I28*G28</f>
        <v>90.09687440000002</v>
      </c>
      <c r="K28" s="35">
        <f>J28*F28</f>
        <v>1054.1334304800002</v>
      </c>
    </row>
    <row r="29" spans="1:11" ht="18.75">
      <c r="A29" s="229">
        <v>4</v>
      </c>
      <c r="B29" s="610" t="s">
        <v>57</v>
      </c>
      <c r="C29" s="611"/>
      <c r="D29" s="612"/>
      <c r="E29" s="31"/>
      <c r="F29" s="32"/>
      <c r="G29" s="33"/>
      <c r="H29" s="33"/>
      <c r="I29" s="34"/>
      <c r="J29" s="35"/>
      <c r="K29" s="35"/>
    </row>
    <row r="30" spans="1:11" ht="18.75">
      <c r="A30" s="29"/>
      <c r="B30" s="30">
        <v>4.1</v>
      </c>
      <c r="C30" s="598" t="s">
        <v>282</v>
      </c>
      <c r="D30" s="599"/>
      <c r="E30" s="31" t="s">
        <v>8</v>
      </c>
      <c r="F30" s="32">
        <f>ปริมาณงานวัสดุ!I13</f>
        <v>605.96</v>
      </c>
      <c r="G30" s="33">
        <f>'ค่างานต้นทุนต่อหน่วย (ตี้)'!L26</f>
        <v>383.0665</v>
      </c>
      <c r="H30" s="33">
        <f>G30*F30</f>
        <v>232122.97634000002</v>
      </c>
      <c r="I30" s="34">
        <f>H56</f>
        <v>1.3624</v>
      </c>
      <c r="J30" s="35">
        <f>I30*G30</f>
        <v>521.8897996000001</v>
      </c>
      <c r="K30" s="35">
        <f>J30*F30</f>
        <v>316244.34296561603</v>
      </c>
    </row>
    <row r="31" spans="1:11" ht="18.75">
      <c r="A31" s="29"/>
      <c r="B31" s="30"/>
      <c r="C31" s="598" t="s">
        <v>283</v>
      </c>
      <c r="D31" s="599"/>
      <c r="E31" s="31"/>
      <c r="F31" s="32"/>
      <c r="G31" s="33"/>
      <c r="H31" s="33"/>
      <c r="I31" s="36"/>
      <c r="J31" s="35"/>
      <c r="K31" s="35"/>
    </row>
    <row r="32" spans="1:13" ht="18.75">
      <c r="A32" s="29"/>
      <c r="B32" s="30">
        <v>4.2</v>
      </c>
      <c r="C32" s="603" t="s">
        <v>122</v>
      </c>
      <c r="D32" s="604"/>
      <c r="E32" s="31" t="s">
        <v>30</v>
      </c>
      <c r="F32" s="32">
        <v>5</v>
      </c>
      <c r="G32" s="33">
        <f>'ค่างานต้นทุนต่อหน่วย (ตี้)'!L38</f>
        <v>355.48</v>
      </c>
      <c r="H32" s="33">
        <f>G32*F32</f>
        <v>1777.4</v>
      </c>
      <c r="I32" s="34">
        <f>H56</f>
        <v>1.3624</v>
      </c>
      <c r="J32" s="35">
        <f>I32*G32</f>
        <v>484.30595200000005</v>
      </c>
      <c r="K32" s="35">
        <f>J32*F32</f>
        <v>2421.5297600000004</v>
      </c>
      <c r="M32" s="43"/>
    </row>
    <row r="33" spans="1:11" ht="18.75">
      <c r="A33" s="29"/>
      <c r="B33" s="30">
        <v>4.3</v>
      </c>
      <c r="C33" s="598" t="s">
        <v>123</v>
      </c>
      <c r="D33" s="599"/>
      <c r="E33" s="31" t="s">
        <v>30</v>
      </c>
      <c r="F33" s="32">
        <v>60</v>
      </c>
      <c r="G33" s="33">
        <f>'ค่างานต้นทุนต่อหน่วย (ตี้)'!L54</f>
        <v>245.29</v>
      </c>
      <c r="H33" s="33">
        <f>G33*F33</f>
        <v>14717.4</v>
      </c>
      <c r="I33" s="34">
        <f>H56</f>
        <v>1.3624</v>
      </c>
      <c r="J33" s="35">
        <f>I33*G33</f>
        <v>334.183096</v>
      </c>
      <c r="K33" s="35">
        <f>J33*F33</f>
        <v>20050.98576</v>
      </c>
    </row>
    <row r="34" spans="1:16" ht="18.75">
      <c r="A34" s="29"/>
      <c r="B34" s="30">
        <v>4.4</v>
      </c>
      <c r="C34" s="598" t="s">
        <v>124</v>
      </c>
      <c r="D34" s="599"/>
      <c r="E34" s="31" t="s">
        <v>30</v>
      </c>
      <c r="F34" s="32">
        <v>109.6</v>
      </c>
      <c r="G34" s="33">
        <f>'ค่างานต้นทุนต่อหน่วย (ตี้)'!L70</f>
        <v>72.45</v>
      </c>
      <c r="H34" s="33">
        <f>G34*F34</f>
        <v>7940.5199999999995</v>
      </c>
      <c r="I34" s="34">
        <f>H56</f>
        <v>1.3624</v>
      </c>
      <c r="J34" s="35">
        <f>I34*G34</f>
        <v>98.70588000000001</v>
      </c>
      <c r="K34" s="35">
        <f>J34*F34</f>
        <v>10818.164448</v>
      </c>
      <c r="N34" s="43"/>
      <c r="P34" s="43"/>
    </row>
    <row r="35" spans="1:11" ht="19.5" thickBot="1">
      <c r="A35" s="144"/>
      <c r="B35" s="145">
        <v>4.5</v>
      </c>
      <c r="C35" s="146" t="s">
        <v>292</v>
      </c>
      <c r="D35" s="147"/>
      <c r="E35" s="148" t="s">
        <v>6</v>
      </c>
      <c r="F35" s="149">
        <v>30.29</v>
      </c>
      <c r="G35" s="150">
        <f>'ค่างานต้นทุนต่อหน่วย (ตี้)'!L120</f>
        <v>385.99</v>
      </c>
      <c r="H35" s="150">
        <f>G35*F35</f>
        <v>11691.6371</v>
      </c>
      <c r="I35" s="151">
        <f>H56</f>
        <v>1.3624</v>
      </c>
      <c r="J35" s="152">
        <f>I35*G35</f>
        <v>525.872776</v>
      </c>
      <c r="K35" s="152">
        <f>J35*F35</f>
        <v>15928.68638504</v>
      </c>
    </row>
    <row r="36" spans="1:11" ht="19.5" thickBot="1">
      <c r="A36" s="153"/>
      <c r="B36" s="605" t="s">
        <v>231</v>
      </c>
      <c r="C36" s="606"/>
      <c r="D36" s="607"/>
      <c r="E36" s="154"/>
      <c r="F36" s="155"/>
      <c r="G36" s="156"/>
      <c r="H36" s="156">
        <f>SUM(H10:H35)</f>
        <v>276887.52864000003</v>
      </c>
      <c r="I36" s="157"/>
      <c r="J36" s="158"/>
      <c r="K36" s="159">
        <f>SUM(K10:K35)</f>
        <v>377231.5690191361</v>
      </c>
    </row>
    <row r="37" spans="1:11" ht="19.5" thickBot="1">
      <c r="A37" s="37"/>
      <c r="B37" s="38"/>
      <c r="C37" s="39"/>
      <c r="D37" s="39"/>
      <c r="E37" s="40"/>
      <c r="F37" s="41"/>
      <c r="G37" s="41"/>
      <c r="H37" s="41"/>
      <c r="I37" s="42"/>
      <c r="J37" s="13" t="s">
        <v>58</v>
      </c>
      <c r="K37" s="14" t="s">
        <v>43</v>
      </c>
    </row>
    <row r="38" spans="1:11" ht="19.5" thickBot="1">
      <c r="A38" s="165"/>
      <c r="B38" s="605" t="s">
        <v>232</v>
      </c>
      <c r="C38" s="606"/>
      <c r="D38" s="607"/>
      <c r="E38" s="166"/>
      <c r="F38" s="167"/>
      <c r="G38" s="168"/>
      <c r="H38" s="156">
        <f>H36</f>
        <v>276887.52864000003</v>
      </c>
      <c r="I38" s="169"/>
      <c r="J38" s="170"/>
      <c r="K38" s="171">
        <f>K36</f>
        <v>377231.5690191361</v>
      </c>
    </row>
    <row r="39" spans="1:11" ht="18.75">
      <c r="A39" s="230">
        <v>5</v>
      </c>
      <c r="B39" s="595" t="s">
        <v>255</v>
      </c>
      <c r="C39" s="596"/>
      <c r="D39" s="597"/>
      <c r="E39" s="160"/>
      <c r="F39" s="161"/>
      <c r="G39" s="162"/>
      <c r="H39" s="162"/>
      <c r="I39" s="163"/>
      <c r="J39" s="164"/>
      <c r="K39" s="164"/>
    </row>
    <row r="40" spans="1:11" ht="18.75">
      <c r="A40" s="29"/>
      <c r="B40" s="30">
        <v>5.1</v>
      </c>
      <c r="C40" s="119" t="s">
        <v>208</v>
      </c>
      <c r="D40" s="120"/>
      <c r="E40" s="31" t="s">
        <v>30</v>
      </c>
      <c r="F40" s="32">
        <v>110</v>
      </c>
      <c r="G40" s="33">
        <f>'ค่างานต้นทุนต่อหน่วย (ตี้)'!L105</f>
        <v>2764.01886</v>
      </c>
      <c r="H40" s="33">
        <f>G40*F40</f>
        <v>304042.0746</v>
      </c>
      <c r="I40" s="34">
        <f>H56</f>
        <v>1.3624</v>
      </c>
      <c r="J40" s="35">
        <f>I40*G40</f>
        <v>3765.6992948640004</v>
      </c>
      <c r="K40" s="35">
        <f>J40*F40</f>
        <v>414226.92243504006</v>
      </c>
    </row>
    <row r="41" spans="1:11" ht="18.75">
      <c r="A41" s="29"/>
      <c r="B41" s="30">
        <v>5.2</v>
      </c>
      <c r="C41" s="598" t="s">
        <v>280</v>
      </c>
      <c r="D41" s="599"/>
      <c r="E41" s="31" t="s">
        <v>209</v>
      </c>
      <c r="F41" s="32">
        <v>12</v>
      </c>
      <c r="G41" s="33">
        <f>'ค่างานต้นทุนต่อหน่วย (ตี้)'!L156</f>
        <v>16487.673849366667</v>
      </c>
      <c r="H41" s="33">
        <f>G41*F41</f>
        <v>197852.08619240002</v>
      </c>
      <c r="I41" s="34">
        <f>H56</f>
        <v>1.3624</v>
      </c>
      <c r="J41" s="35">
        <f>I41*G41</f>
        <v>22462.806852377147</v>
      </c>
      <c r="K41" s="35">
        <f>J41*F41</f>
        <v>269553.68222852575</v>
      </c>
    </row>
    <row r="42" spans="1:13" ht="18.75">
      <c r="A42" s="29"/>
      <c r="B42" s="30">
        <v>5.3</v>
      </c>
      <c r="C42" s="598" t="s">
        <v>281</v>
      </c>
      <c r="D42" s="599"/>
      <c r="E42" s="31" t="s">
        <v>209</v>
      </c>
      <c r="F42" s="32">
        <v>24</v>
      </c>
      <c r="G42" s="33">
        <f>'ค่างานต้นทุนต่อหน่วย (ตี้)'!L197</f>
        <v>3507.8753039199996</v>
      </c>
      <c r="H42" s="33">
        <f>G42*F42</f>
        <v>84189.00729407999</v>
      </c>
      <c r="I42" s="34">
        <f>H56</f>
        <v>1.3624</v>
      </c>
      <c r="J42" s="35">
        <f>I42*G42</f>
        <v>4779.129314060608</v>
      </c>
      <c r="K42" s="35">
        <f>J42*F42</f>
        <v>114699.10353745459</v>
      </c>
      <c r="M42" s="43"/>
    </row>
    <row r="43" spans="1:11" ht="18.75">
      <c r="A43" s="29"/>
      <c r="B43" s="30">
        <v>5.4</v>
      </c>
      <c r="C43" s="119" t="s">
        <v>228</v>
      </c>
      <c r="D43" s="120"/>
      <c r="E43" s="31" t="s">
        <v>6</v>
      </c>
      <c r="F43" s="32">
        <v>41</v>
      </c>
      <c r="G43" s="33">
        <f>'ค่างานต้นทุนต่อหน่วย (ตี้)'!L120</f>
        <v>385.99</v>
      </c>
      <c r="H43" s="33">
        <f>G43*F43</f>
        <v>15825.59</v>
      </c>
      <c r="I43" s="34">
        <f>H56</f>
        <v>1.3624</v>
      </c>
      <c r="J43" s="35">
        <f>I43*G43</f>
        <v>525.872776</v>
      </c>
      <c r="K43" s="35">
        <f>J43*F43</f>
        <v>21560.783816000003</v>
      </c>
    </row>
    <row r="44" spans="1:11" ht="18.75">
      <c r="A44" s="29"/>
      <c r="B44" s="30">
        <v>5.5</v>
      </c>
      <c r="C44" s="119" t="s">
        <v>403</v>
      </c>
      <c r="D44" s="120"/>
      <c r="E44" s="31" t="s">
        <v>47</v>
      </c>
      <c r="F44" s="32">
        <v>5</v>
      </c>
      <c r="G44" s="33">
        <v>1055</v>
      </c>
      <c r="H44" s="33">
        <f>G44*F44</f>
        <v>5275</v>
      </c>
      <c r="I44" s="34">
        <f>H56</f>
        <v>1.3624</v>
      </c>
      <c r="J44" s="35">
        <f>I44*G44</f>
        <v>1437.332</v>
      </c>
      <c r="K44" s="35">
        <f>J44*F44</f>
        <v>7186.660000000001</v>
      </c>
    </row>
    <row r="45" spans="1:11" ht="18.75">
      <c r="A45" s="29">
        <v>6</v>
      </c>
      <c r="B45" s="600" t="s">
        <v>77</v>
      </c>
      <c r="C45" s="601"/>
      <c r="D45" s="602"/>
      <c r="E45" s="31"/>
      <c r="F45" s="32"/>
      <c r="G45" s="33"/>
      <c r="H45" s="33"/>
      <c r="I45" s="36"/>
      <c r="J45" s="35"/>
      <c r="K45" s="35"/>
    </row>
    <row r="46" spans="1:11" ht="18.75">
      <c r="A46" s="29"/>
      <c r="B46" s="30">
        <v>6.1</v>
      </c>
      <c r="C46" s="119" t="s">
        <v>78</v>
      </c>
      <c r="D46" s="120"/>
      <c r="E46" s="31" t="s">
        <v>29</v>
      </c>
      <c r="F46" s="32"/>
      <c r="G46" s="33"/>
      <c r="H46" s="33"/>
      <c r="I46" s="36"/>
      <c r="J46" s="35"/>
      <c r="K46" s="35"/>
    </row>
    <row r="47" spans="1:11" ht="18.75">
      <c r="A47" s="29"/>
      <c r="B47" s="30">
        <v>6.2</v>
      </c>
      <c r="C47" s="119" t="s">
        <v>79</v>
      </c>
      <c r="D47" s="120"/>
      <c r="E47" s="31" t="s">
        <v>8</v>
      </c>
      <c r="F47" s="32"/>
      <c r="G47" s="33"/>
      <c r="H47" s="33"/>
      <c r="I47" s="34"/>
      <c r="J47" s="35"/>
      <c r="K47" s="35"/>
    </row>
    <row r="48" spans="1:11" ht="18.75">
      <c r="A48" s="29"/>
      <c r="B48" s="30"/>
      <c r="C48" s="119" t="s">
        <v>298</v>
      </c>
      <c r="D48" s="120"/>
      <c r="E48" s="31"/>
      <c r="F48" s="32"/>
      <c r="G48" s="33"/>
      <c r="H48" s="33"/>
      <c r="I48" s="36"/>
      <c r="J48" s="35"/>
      <c r="K48" s="35"/>
    </row>
    <row r="49" spans="1:11" ht="19.5" thickBot="1">
      <c r="A49" s="144">
        <v>7</v>
      </c>
      <c r="B49" s="185" t="s">
        <v>80</v>
      </c>
      <c r="C49" s="186"/>
      <c r="D49" s="187"/>
      <c r="E49" s="148" t="s">
        <v>81</v>
      </c>
      <c r="F49" s="149"/>
      <c r="G49" s="150"/>
      <c r="H49" s="150"/>
      <c r="I49" s="151"/>
      <c r="J49" s="152"/>
      <c r="K49" s="152"/>
    </row>
    <row r="50" spans="1:11" ht="18.75">
      <c r="A50" s="188"/>
      <c r="B50" s="189"/>
      <c r="C50" s="190"/>
      <c r="D50" s="191"/>
      <c r="E50" s="189"/>
      <c r="F50" s="192"/>
      <c r="G50" s="192"/>
      <c r="H50" s="193">
        <f>SUM(H38:H49)</f>
        <v>884071.28672648</v>
      </c>
      <c r="I50" s="194"/>
      <c r="J50" s="195" t="s">
        <v>13</v>
      </c>
      <c r="K50" s="196">
        <f>SUM(K38:K49)</f>
        <v>1204458.7210361562</v>
      </c>
    </row>
    <row r="51" spans="1:14" ht="4.5" customHeight="1">
      <c r="A51" s="197"/>
      <c r="B51" s="2"/>
      <c r="C51" s="172"/>
      <c r="D51" s="173"/>
      <c r="E51" s="2"/>
      <c r="F51" s="1"/>
      <c r="G51" s="1"/>
      <c r="H51" s="175"/>
      <c r="I51" s="174"/>
      <c r="J51" s="198"/>
      <c r="K51" s="199"/>
      <c r="N51" s="43"/>
    </row>
    <row r="52" spans="1:11" ht="18.75">
      <c r="A52" s="200"/>
      <c r="B52" s="178" t="s">
        <v>62</v>
      </c>
      <c r="C52" s="178"/>
      <c r="D52" s="10"/>
      <c r="E52" s="178"/>
      <c r="F52" s="9"/>
      <c r="G52" s="178" t="s">
        <v>14</v>
      </c>
      <c r="H52" s="585">
        <f>H50</f>
        <v>884071.28672648</v>
      </c>
      <c r="I52" s="586"/>
      <c r="J52" s="184"/>
      <c r="K52" s="201"/>
    </row>
    <row r="53" spans="1:11" ht="18.75">
      <c r="A53" s="200"/>
      <c r="B53" s="178" t="s">
        <v>63</v>
      </c>
      <c r="C53" s="178"/>
      <c r="D53" s="10"/>
      <c r="E53" s="178"/>
      <c r="F53" s="9"/>
      <c r="G53" s="178" t="s">
        <v>14</v>
      </c>
      <c r="H53" s="585"/>
      <c r="I53" s="586"/>
      <c r="J53" s="184"/>
      <c r="K53" s="201"/>
    </row>
    <row r="54" spans="1:11" ht="18.75">
      <c r="A54" s="200"/>
      <c r="B54" s="178" t="s">
        <v>64</v>
      </c>
      <c r="C54" s="178"/>
      <c r="D54" s="10"/>
      <c r="E54" s="178"/>
      <c r="F54" s="9"/>
      <c r="G54" s="178" t="s">
        <v>14</v>
      </c>
      <c r="H54" s="585"/>
      <c r="I54" s="586"/>
      <c r="J54" s="184"/>
      <c r="K54" s="202"/>
    </row>
    <row r="55" spans="1:11" ht="6" customHeight="1">
      <c r="A55" s="200"/>
      <c r="B55" s="178"/>
      <c r="C55" s="178"/>
      <c r="D55" s="10"/>
      <c r="E55" s="178"/>
      <c r="F55" s="9"/>
      <c r="G55" s="178"/>
      <c r="H55" s="176"/>
      <c r="I55" s="178"/>
      <c r="J55" s="184"/>
      <c r="K55" s="201"/>
    </row>
    <row r="56" spans="1:11" ht="18.75">
      <c r="A56" s="200"/>
      <c r="B56" s="178" t="s">
        <v>65</v>
      </c>
      <c r="C56" s="178"/>
      <c r="D56" s="10"/>
      <c r="E56" s="178"/>
      <c r="F56" s="9"/>
      <c r="G56" s="178" t="s">
        <v>14</v>
      </c>
      <c r="H56" s="587">
        <v>1.3624</v>
      </c>
      <c r="I56" s="588"/>
      <c r="J56" s="177"/>
      <c r="K56" s="203"/>
    </row>
    <row r="57" spans="1:11" ht="18.75">
      <c r="A57" s="200"/>
      <c r="B57" s="178" t="s">
        <v>66</v>
      </c>
      <c r="C57" s="178"/>
      <c r="D57" s="10"/>
      <c r="E57" s="178"/>
      <c r="F57" s="9"/>
      <c r="G57" s="178" t="s">
        <v>14</v>
      </c>
      <c r="H57" s="585"/>
      <c r="I57" s="586"/>
      <c r="J57" s="177"/>
      <c r="K57" s="204"/>
    </row>
    <row r="58" spans="1:11" ht="4.5" customHeight="1">
      <c r="A58" s="200"/>
      <c r="B58" s="178"/>
      <c r="C58" s="178"/>
      <c r="D58" s="10"/>
      <c r="E58" s="178"/>
      <c r="F58" s="9"/>
      <c r="G58" s="178"/>
      <c r="H58" s="176"/>
      <c r="I58" s="178"/>
      <c r="J58" s="177"/>
      <c r="K58" s="205"/>
    </row>
    <row r="59" spans="1:11" ht="6" customHeight="1">
      <c r="A59" s="200"/>
      <c r="B59" s="178"/>
      <c r="C59" s="178"/>
      <c r="D59" s="10"/>
      <c r="E59" s="178"/>
      <c r="F59" s="9"/>
      <c r="G59" s="178"/>
      <c r="H59" s="1"/>
      <c r="I59" s="174"/>
      <c r="J59" s="177"/>
      <c r="K59" s="203"/>
    </row>
    <row r="60" spans="1:11" ht="24" customHeight="1">
      <c r="A60" s="589" t="s">
        <v>297</v>
      </c>
      <c r="B60" s="590"/>
      <c r="C60" s="590"/>
      <c r="D60" s="590"/>
      <c r="E60" s="591" t="str">
        <f>_xlfn.BAHTTEXT(K60)</f>
        <v>หนึ่งล้านสองแสนสี่พันสี่ร้อยห้าสิบแปดบาทเจ็ดสิบสองสตางค์</v>
      </c>
      <c r="F60" s="592"/>
      <c r="G60" s="592"/>
      <c r="H60" s="592"/>
      <c r="I60" s="592"/>
      <c r="J60" s="593"/>
      <c r="K60" s="206">
        <f>K50</f>
        <v>1204458.7210361562</v>
      </c>
    </row>
    <row r="61" spans="1:11" ht="18.75">
      <c r="A61" s="207"/>
      <c r="B61" s="594" t="s">
        <v>59</v>
      </c>
      <c r="C61" s="594"/>
      <c r="D61" s="179">
        <f>F11</f>
        <v>650</v>
      </c>
      <c r="E61" s="180" t="s">
        <v>8</v>
      </c>
      <c r="F61" s="181"/>
      <c r="G61" s="3"/>
      <c r="H61" s="182"/>
      <c r="I61" s="182"/>
      <c r="J61" s="183"/>
      <c r="K61" s="201"/>
    </row>
    <row r="62" spans="1:11" ht="18.75">
      <c r="A62" s="207"/>
      <c r="B62" s="583" t="s">
        <v>60</v>
      </c>
      <c r="C62" s="583"/>
      <c r="D62" s="179">
        <f>K60/D61</f>
        <v>1853.0134169787018</v>
      </c>
      <c r="E62" s="178" t="s">
        <v>26</v>
      </c>
      <c r="F62" s="9"/>
      <c r="G62" s="178"/>
      <c r="H62" s="178"/>
      <c r="I62" s="178"/>
      <c r="J62" s="184"/>
      <c r="K62" s="201"/>
    </row>
    <row r="63" spans="1:11" ht="19.5" thickBot="1">
      <c r="A63" s="208"/>
      <c r="B63" s="584" t="s">
        <v>194</v>
      </c>
      <c r="C63" s="584"/>
      <c r="D63" s="209">
        <v>120</v>
      </c>
      <c r="E63" s="210" t="s">
        <v>195</v>
      </c>
      <c r="F63" s="211"/>
      <c r="G63" s="212"/>
      <c r="H63" s="213"/>
      <c r="I63" s="213"/>
      <c r="J63" s="214"/>
      <c r="K63" s="215"/>
    </row>
    <row r="64" spans="2:12" ht="18.75">
      <c r="B64" s="45"/>
      <c r="C64" s="629" t="s">
        <v>367</v>
      </c>
      <c r="D64" s="629"/>
      <c r="E64" s="629"/>
      <c r="F64" s="629"/>
      <c r="G64" s="46"/>
      <c r="H64" s="47"/>
      <c r="I64" s="47"/>
      <c r="J64" s="48"/>
      <c r="L64" s="49"/>
    </row>
    <row r="65" spans="3:12" ht="18.75">
      <c r="C65" s="628" t="s">
        <v>5</v>
      </c>
      <c r="D65" s="628"/>
      <c r="E65" s="49" t="s">
        <v>295</v>
      </c>
      <c r="F65" s="49"/>
      <c r="G65" s="49"/>
      <c r="H65" s="49"/>
      <c r="I65" s="49"/>
      <c r="J65" s="49"/>
      <c r="K65" s="49"/>
      <c r="L65" s="50"/>
    </row>
    <row r="66" spans="3:11" ht="18.75">
      <c r="C66" s="582" t="s">
        <v>296</v>
      </c>
      <c r="D66" s="582"/>
      <c r="E66" s="50"/>
      <c r="F66" s="50"/>
      <c r="G66" s="50"/>
      <c r="H66" s="50"/>
      <c r="I66" s="50"/>
      <c r="J66" s="50"/>
      <c r="K66" s="50"/>
    </row>
    <row r="67" spans="3:11" ht="24.75" customHeight="1">
      <c r="C67" s="582" t="s">
        <v>189</v>
      </c>
      <c r="D67" s="582"/>
      <c r="E67" s="50"/>
      <c r="F67" s="50"/>
      <c r="G67" s="50"/>
      <c r="H67" s="50"/>
      <c r="I67" s="50"/>
      <c r="J67" s="50"/>
      <c r="K67" s="50"/>
    </row>
    <row r="68" spans="4:10" ht="18.75">
      <c r="D68" s="4"/>
      <c r="E68" s="50"/>
      <c r="F68" s="50"/>
      <c r="G68" s="50"/>
      <c r="H68" s="50"/>
      <c r="J68" s="51"/>
    </row>
    <row r="69" spans="3:10" ht="18.75">
      <c r="C69" s="628" t="s">
        <v>5</v>
      </c>
      <c r="D69" s="628"/>
      <c r="E69" s="49" t="s">
        <v>294</v>
      </c>
      <c r="F69" s="49"/>
      <c r="G69" s="49"/>
      <c r="H69" s="49"/>
      <c r="J69" s="52"/>
    </row>
    <row r="70" spans="2:10" ht="18.75">
      <c r="B70" s="53"/>
      <c r="C70" s="582" t="s">
        <v>192</v>
      </c>
      <c r="D70" s="582"/>
      <c r="E70" s="50"/>
      <c r="F70" s="50"/>
      <c r="G70" s="50"/>
      <c r="H70" s="50"/>
      <c r="I70" s="47"/>
      <c r="J70" s="48"/>
    </row>
    <row r="71" spans="2:10" ht="24.75" customHeight="1">
      <c r="B71" s="49"/>
      <c r="C71" s="582" t="s">
        <v>190</v>
      </c>
      <c r="D71" s="582"/>
      <c r="E71" s="50"/>
      <c r="F71" s="50"/>
      <c r="G71" s="50"/>
      <c r="H71" s="50"/>
      <c r="J71" s="51"/>
    </row>
    <row r="72" spans="4:10" ht="18.75">
      <c r="D72" s="54"/>
      <c r="E72" s="55"/>
      <c r="F72" s="55"/>
      <c r="G72" s="55"/>
      <c r="H72" s="55"/>
      <c r="J72" s="52"/>
    </row>
    <row r="73" spans="3:11" ht="18.75">
      <c r="C73" s="628" t="s">
        <v>5</v>
      </c>
      <c r="D73" s="628"/>
      <c r="E73" s="49" t="s">
        <v>294</v>
      </c>
      <c r="F73" s="49"/>
      <c r="G73" s="49"/>
      <c r="H73" s="582" t="s">
        <v>5</v>
      </c>
      <c r="I73" s="582"/>
      <c r="J73" s="582"/>
      <c r="K73" s="49" t="s">
        <v>188</v>
      </c>
    </row>
    <row r="74" spans="2:11" ht="18.75">
      <c r="B74" s="53"/>
      <c r="C74" s="582" t="s">
        <v>193</v>
      </c>
      <c r="D74" s="582"/>
      <c r="E74" s="50"/>
      <c r="F74" s="50"/>
      <c r="G74" s="50"/>
      <c r="H74" s="581" t="s">
        <v>186</v>
      </c>
      <c r="I74" s="581"/>
      <c r="J74" s="581"/>
      <c r="K74" s="50"/>
    </row>
    <row r="75" spans="2:11" ht="18.75">
      <c r="B75" s="53"/>
      <c r="C75" s="582" t="s">
        <v>191</v>
      </c>
      <c r="D75" s="582"/>
      <c r="E75" s="50"/>
      <c r="F75" s="50"/>
      <c r="G75" s="50"/>
      <c r="H75" s="581" t="s">
        <v>187</v>
      </c>
      <c r="I75" s="581"/>
      <c r="J75" s="581"/>
      <c r="K75" s="50"/>
    </row>
    <row r="76" spans="1:7" ht="18.75">
      <c r="A76" s="54"/>
      <c r="B76" s="54"/>
      <c r="C76" s="54"/>
      <c r="D76" s="54"/>
      <c r="E76" s="54"/>
      <c r="F76" s="56"/>
      <c r="G76" s="55"/>
    </row>
  </sheetData>
  <sheetProtection/>
  <mergeCells count="58">
    <mergeCell ref="A2:K2"/>
    <mergeCell ref="D3:K3"/>
    <mergeCell ref="D5:K5"/>
    <mergeCell ref="D4:K4"/>
    <mergeCell ref="H57:I57"/>
    <mergeCell ref="C23:D23"/>
    <mergeCell ref="H52:I52"/>
    <mergeCell ref="H53:I53"/>
    <mergeCell ref="H54:I54"/>
    <mergeCell ref="H56:I56"/>
    <mergeCell ref="B39:D39"/>
    <mergeCell ref="C42:D42"/>
    <mergeCell ref="B36:D36"/>
    <mergeCell ref="B38:D38"/>
    <mergeCell ref="B45:D45"/>
    <mergeCell ref="E7:E8"/>
    <mergeCell ref="C24:D24"/>
    <mergeCell ref="B12:D12"/>
    <mergeCell ref="C13:D13"/>
    <mergeCell ref="C14:D14"/>
    <mergeCell ref="C15:D15"/>
    <mergeCell ref="C16:D16"/>
    <mergeCell ref="C18:D18"/>
    <mergeCell ref="C20:D20"/>
    <mergeCell ref="B17:D17"/>
    <mergeCell ref="C22:D22"/>
    <mergeCell ref="A60:D60"/>
    <mergeCell ref="B62:C62"/>
    <mergeCell ref="C34:D34"/>
    <mergeCell ref="A7:A8"/>
    <mergeCell ref="B7:D8"/>
    <mergeCell ref="B29:D29"/>
    <mergeCell ref="C25:D25"/>
    <mergeCell ref="C26:D26"/>
    <mergeCell ref="C30:D30"/>
    <mergeCell ref="C41:D41"/>
    <mergeCell ref="C27:D27"/>
    <mergeCell ref="C31:D31"/>
    <mergeCell ref="C33:D33"/>
    <mergeCell ref="C32:D32"/>
    <mergeCell ref="C28:D28"/>
    <mergeCell ref="B10:D10"/>
    <mergeCell ref="C75:D75"/>
    <mergeCell ref="E60:J60"/>
    <mergeCell ref="B63:C63"/>
    <mergeCell ref="C69:D69"/>
    <mergeCell ref="C70:D70"/>
    <mergeCell ref="C71:D71"/>
    <mergeCell ref="C73:D73"/>
    <mergeCell ref="C74:D74"/>
    <mergeCell ref="C65:D65"/>
    <mergeCell ref="C66:D66"/>
    <mergeCell ref="C67:D67"/>
    <mergeCell ref="B61:C61"/>
    <mergeCell ref="H73:J73"/>
    <mergeCell ref="H74:J74"/>
    <mergeCell ref="H75:J75"/>
    <mergeCell ref="C64:F64"/>
  </mergeCells>
  <printOptions/>
  <pageMargins left="0.25" right="0.25" top="0.75" bottom="0.5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8"/>
  <sheetViews>
    <sheetView view="pageBreakPreview" zoomScale="130" zoomScaleSheetLayoutView="130" zoomScalePageLayoutView="0" workbookViewId="0" topLeftCell="A85">
      <selection activeCell="T140" sqref="T140"/>
    </sheetView>
  </sheetViews>
  <sheetFormatPr defaultColWidth="9.140625" defaultRowHeight="21.75"/>
  <cols>
    <col min="1" max="1" width="2.7109375" style="280" customWidth="1"/>
    <col min="2" max="2" width="12.8515625" style="231" customWidth="1"/>
    <col min="3" max="3" width="14.7109375" style="231" customWidth="1"/>
    <col min="4" max="4" width="7.00390625" style="231" customWidth="1"/>
    <col min="5" max="5" width="7.8515625" style="231" customWidth="1"/>
    <col min="6" max="6" width="6.00390625" style="231" customWidth="1"/>
    <col min="7" max="7" width="7.00390625" style="231" customWidth="1"/>
    <col min="8" max="8" width="6.00390625" style="231" customWidth="1"/>
    <col min="9" max="9" width="9.8515625" style="284" customWidth="1"/>
    <col min="10" max="10" width="8.421875" style="231" customWidth="1"/>
    <col min="11" max="11" width="6.7109375" style="231" customWidth="1"/>
    <col min="12" max="12" width="9.421875" style="231" customWidth="1"/>
    <col min="13" max="13" width="9.00390625" style="374" customWidth="1"/>
    <col min="14" max="15" width="9.140625" style="231" customWidth="1"/>
    <col min="16" max="16" width="9.28125" style="231" customWidth="1"/>
    <col min="17" max="16384" width="9.140625" style="231" customWidth="1"/>
  </cols>
  <sheetData>
    <row r="1" spans="1:13" ht="18">
      <c r="A1" s="509"/>
      <c r="B1" s="510"/>
      <c r="C1" s="510" t="s">
        <v>38</v>
      </c>
      <c r="D1" s="510"/>
      <c r="E1" s="510"/>
      <c r="F1" s="510"/>
      <c r="G1" s="510"/>
      <c r="H1" s="510"/>
      <c r="I1" s="510"/>
      <c r="J1" s="510"/>
      <c r="K1" s="510"/>
      <c r="L1" s="510"/>
      <c r="M1" s="511" t="s">
        <v>387</v>
      </c>
    </row>
    <row r="2" spans="1:13" ht="18">
      <c r="A2" s="293"/>
      <c r="B2" s="281" t="s">
        <v>4</v>
      </c>
      <c r="C2" s="282"/>
      <c r="D2" s="283" t="str">
        <f>ข้อมูลโครงการ!F5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E2" s="283"/>
      <c r="F2" s="283"/>
      <c r="G2" s="283"/>
      <c r="H2" s="283"/>
      <c r="I2" s="282"/>
      <c r="J2" s="283"/>
      <c r="K2" s="283"/>
      <c r="L2" s="283"/>
      <c r="M2" s="512"/>
    </row>
    <row r="3" spans="1:13" ht="18">
      <c r="A3" s="293"/>
      <c r="B3" s="281" t="s">
        <v>185</v>
      </c>
      <c r="C3" s="282"/>
      <c r="D3" s="285" t="str">
        <f>ข้อมูลโครงการ!F9</f>
        <v>ก่อสร้างถนน ค.ส.ล. กว้างเฉลี่ย 5.00 ม. หนา 0.15 ม. ยาว 130 เมตร (รวมบ่อพัก)</v>
      </c>
      <c r="E3" s="283"/>
      <c r="F3" s="283"/>
      <c r="G3" s="283"/>
      <c r="H3" s="283"/>
      <c r="I3" s="282"/>
      <c r="J3" s="283"/>
      <c r="K3" s="283"/>
      <c r="L3" s="283"/>
      <c r="M3" s="512"/>
    </row>
    <row r="4" spans="1:13" ht="18">
      <c r="A4" s="293"/>
      <c r="B4" s="281"/>
      <c r="C4" s="282"/>
      <c r="D4" s="286" t="str">
        <f>ข้อมูลโครงการ!F10</f>
        <v>หรือมีพื้นที่ผิวไม่น้อยกว่า 650 ตารางเมตร</v>
      </c>
      <c r="E4" s="286"/>
      <c r="F4" s="286"/>
      <c r="G4" s="286"/>
      <c r="H4" s="286"/>
      <c r="I4" s="286"/>
      <c r="J4" s="286"/>
      <c r="K4" s="286"/>
      <c r="L4" s="286"/>
      <c r="M4" s="513"/>
    </row>
    <row r="5" spans="1:13" ht="18">
      <c r="A5" s="293"/>
      <c r="B5" s="281"/>
      <c r="C5" s="282"/>
      <c r="D5" s="285" t="str">
        <f>ข้อมูลโครงการ!F11</f>
        <v>(ตามแบบเทศบาลตำบลทุ่งโฮ้งกำหนด)</v>
      </c>
      <c r="E5" s="285"/>
      <c r="F5" s="285"/>
      <c r="G5" s="285"/>
      <c r="H5" s="285"/>
      <c r="I5" s="287"/>
      <c r="J5" s="285"/>
      <c r="K5" s="285"/>
      <c r="L5" s="285"/>
      <c r="M5" s="514"/>
    </row>
    <row r="6" spans="1:13" ht="18">
      <c r="A6" s="293"/>
      <c r="B6" s="281" t="s">
        <v>0</v>
      </c>
      <c r="C6" s="282"/>
      <c r="D6" s="288" t="str">
        <f>ข้อมูลโครงการ!F8</f>
        <v>ถนนเทศบาล 4 หมู่ที่ 5 ตำบลทุ่งโฮ้ง อำเภอเมืองแพร่ จังหวัดแพร่</v>
      </c>
      <c r="E6" s="288"/>
      <c r="F6" s="288"/>
      <c r="G6" s="288"/>
      <c r="H6" s="288"/>
      <c r="I6" s="288"/>
      <c r="J6" s="288"/>
      <c r="K6" s="288"/>
      <c r="L6" s="288"/>
      <c r="M6" s="512"/>
    </row>
    <row r="7" spans="1:13" ht="18.75" thickBot="1">
      <c r="A7" s="293"/>
      <c r="B7" s="281" t="s">
        <v>245</v>
      </c>
      <c r="C7" s="282"/>
      <c r="D7" s="288" t="str">
        <f>'[5]ข้อมูลโครงการ'!I7</f>
        <v>เทศบาลตำบลทุ่งโฮ้ง  อำเภอเมืองแพร่  จังหวัดแพร่</v>
      </c>
      <c r="E7" s="288"/>
      <c r="F7" s="288"/>
      <c r="G7" s="288"/>
      <c r="H7" s="288"/>
      <c r="I7" s="288"/>
      <c r="J7" s="288"/>
      <c r="K7" s="288"/>
      <c r="L7" s="288"/>
      <c r="M7" s="512"/>
    </row>
    <row r="8" spans="1:13" ht="18.75" thickBot="1">
      <c r="A8" s="376"/>
      <c r="B8" s="566" t="s">
        <v>385</v>
      </c>
      <c r="C8" s="567"/>
      <c r="D8" s="633" t="str">
        <f>ข้อมูลโครงการ!J33</f>
        <v>29/6/2561</v>
      </c>
      <c r="E8" s="634"/>
      <c r="F8" s="568"/>
      <c r="G8" s="568"/>
      <c r="H8" s="475" t="s">
        <v>399</v>
      </c>
      <c r="I8" s="377"/>
      <c r="J8" s="475"/>
      <c r="K8" s="569" t="s">
        <v>14</v>
      </c>
      <c r="L8" s="570">
        <f>ข้อมูลโครงการ!H3</f>
        <v>29.5</v>
      </c>
      <c r="M8" s="430" t="s">
        <v>24</v>
      </c>
    </row>
    <row r="9" spans="1:13" ht="18">
      <c r="A9" s="289">
        <v>1</v>
      </c>
      <c r="B9" s="290" t="s">
        <v>279</v>
      </c>
      <c r="C9" s="291"/>
      <c r="D9" s="291"/>
      <c r="E9" s="291"/>
      <c r="F9" s="291"/>
      <c r="G9" s="291"/>
      <c r="H9" s="291"/>
      <c r="I9" s="292"/>
      <c r="J9" s="291"/>
      <c r="K9" s="291"/>
      <c r="L9" s="291"/>
      <c r="M9" s="375"/>
    </row>
    <row r="10" spans="1:14" ht="18">
      <c r="A10" s="293"/>
      <c r="B10" s="294" t="s">
        <v>210</v>
      </c>
      <c r="C10" s="294"/>
      <c r="D10" s="294"/>
      <c r="E10" s="294"/>
      <c r="F10" s="294"/>
      <c r="G10" s="295" t="s">
        <v>14</v>
      </c>
      <c r="H10" s="297">
        <v>15</v>
      </c>
      <c r="I10" s="295" t="s">
        <v>16</v>
      </c>
      <c r="J10" s="294"/>
      <c r="K10" s="294"/>
      <c r="L10" s="294"/>
      <c r="M10" s="373"/>
      <c r="N10" s="294"/>
    </row>
    <row r="11" spans="1:13" ht="18">
      <c r="A11" s="293"/>
      <c r="B11" s="294" t="s">
        <v>132</v>
      </c>
      <c r="C11" s="294"/>
      <c r="D11" s="294"/>
      <c r="E11" s="294"/>
      <c r="F11" s="294"/>
      <c r="G11" s="295" t="s">
        <v>14</v>
      </c>
      <c r="H11" s="296">
        <f>H10/100</f>
        <v>0.15</v>
      </c>
      <c r="I11" s="295" t="s">
        <v>196</v>
      </c>
      <c r="J11" s="294"/>
      <c r="K11" s="294"/>
      <c r="L11" s="294"/>
      <c r="M11" s="373"/>
    </row>
    <row r="12" spans="1:13" ht="18">
      <c r="A12" s="293"/>
      <c r="B12" s="294" t="s">
        <v>197</v>
      </c>
      <c r="C12" s="294"/>
      <c r="D12" s="297">
        <f>H11</f>
        <v>0.15</v>
      </c>
      <c r="E12" s="295" t="s">
        <v>17</v>
      </c>
      <c r="F12" s="296">
        <v>1.5</v>
      </c>
      <c r="G12" s="295" t="s">
        <v>14</v>
      </c>
      <c r="H12" s="296">
        <f>D12*F12</f>
        <v>0.22499999999999998</v>
      </c>
      <c r="I12" s="295" t="s">
        <v>6</v>
      </c>
      <c r="J12" s="294"/>
      <c r="K12" s="294"/>
      <c r="L12" s="294"/>
      <c r="M12" s="373"/>
    </row>
    <row r="13" spans="1:13" ht="18">
      <c r="A13" s="293"/>
      <c r="B13" s="294" t="s">
        <v>204</v>
      </c>
      <c r="C13" s="294"/>
      <c r="D13" s="294"/>
      <c r="E13" s="294"/>
      <c r="F13" s="295" t="s">
        <v>14</v>
      </c>
      <c r="G13" s="297">
        <f>H12</f>
        <v>0.22499999999999998</v>
      </c>
      <c r="H13" s="295" t="s">
        <v>17</v>
      </c>
      <c r="I13" s="296">
        <v>39.91</v>
      </c>
      <c r="J13" s="295" t="s">
        <v>14</v>
      </c>
      <c r="K13" s="297">
        <f>G13*I13</f>
        <v>8.97975</v>
      </c>
      <c r="L13" s="295" t="s">
        <v>15</v>
      </c>
      <c r="M13" s="512"/>
    </row>
    <row r="14" spans="1:13" ht="18">
      <c r="A14" s="293"/>
      <c r="B14" s="294" t="s">
        <v>198</v>
      </c>
      <c r="C14" s="319">
        <v>2</v>
      </c>
      <c r="D14" s="295" t="s">
        <v>18</v>
      </c>
      <c r="E14" s="294"/>
      <c r="F14" s="295" t="s">
        <v>14</v>
      </c>
      <c r="G14" s="297">
        <f>G13</f>
        <v>0.22499999999999998</v>
      </c>
      <c r="H14" s="295" t="s">
        <v>17</v>
      </c>
      <c r="I14" s="296">
        <v>13.86</v>
      </c>
      <c r="J14" s="295" t="s">
        <v>14</v>
      </c>
      <c r="K14" s="297">
        <f>G14*I14</f>
        <v>3.1184999999999996</v>
      </c>
      <c r="L14" s="295" t="s">
        <v>15</v>
      </c>
      <c r="M14" s="512"/>
    </row>
    <row r="15" spans="1:17" ht="18.75" thickBot="1">
      <c r="A15" s="293"/>
      <c r="B15" s="294" t="s">
        <v>384</v>
      </c>
      <c r="C15" s="294"/>
      <c r="D15" s="294"/>
      <c r="E15" s="294"/>
      <c r="F15" s="294"/>
      <c r="G15" s="294"/>
      <c r="H15" s="294"/>
      <c r="I15" s="295" t="s">
        <v>22</v>
      </c>
      <c r="J15" s="295" t="s">
        <v>14</v>
      </c>
      <c r="K15" s="297">
        <f>SUM(K13:K14)</f>
        <v>12.098249999999998</v>
      </c>
      <c r="L15" s="295" t="s">
        <v>15</v>
      </c>
      <c r="M15" s="512"/>
      <c r="N15" s="295"/>
      <c r="O15" s="295"/>
      <c r="P15" s="297"/>
      <c r="Q15" s="295"/>
    </row>
    <row r="16" spans="1:13" ht="18.75" thickBot="1">
      <c r="A16" s="376"/>
      <c r="B16" s="380"/>
      <c r="C16" s="380"/>
      <c r="D16" s="380"/>
      <c r="E16" s="380"/>
      <c r="F16" s="380"/>
      <c r="G16" s="380"/>
      <c r="H16" s="380"/>
      <c r="I16" s="381" t="s">
        <v>27</v>
      </c>
      <c r="J16" s="382" t="s">
        <v>14</v>
      </c>
      <c r="K16" s="383">
        <f>K15</f>
        <v>12.098249999999998</v>
      </c>
      <c r="L16" s="382" t="s">
        <v>15</v>
      </c>
      <c r="M16" s="430"/>
    </row>
    <row r="17" spans="1:13" ht="18">
      <c r="A17" s="289">
        <v>2</v>
      </c>
      <c r="B17" s="290" t="s">
        <v>129</v>
      </c>
      <c r="C17" s="290"/>
      <c r="D17" s="290"/>
      <c r="E17" s="290"/>
      <c r="F17" s="290"/>
      <c r="G17" s="290"/>
      <c r="H17" s="301"/>
      <c r="I17" s="302">
        <v>0.15</v>
      </c>
      <c r="J17" s="302" t="s">
        <v>30</v>
      </c>
      <c r="K17" s="301"/>
      <c r="L17" s="303"/>
      <c r="M17" s="375"/>
    </row>
    <row r="18" spans="1:13" ht="18">
      <c r="A18" s="293"/>
      <c r="B18" s="304" t="s">
        <v>285</v>
      </c>
      <c r="C18" s="294" t="s">
        <v>130</v>
      </c>
      <c r="D18" s="571">
        <v>2.5</v>
      </c>
      <c r="E18" s="507" t="s">
        <v>125</v>
      </c>
      <c r="F18" s="507"/>
      <c r="G18" s="295" t="s">
        <v>131</v>
      </c>
      <c r="H18" s="310">
        <v>10</v>
      </c>
      <c r="I18" s="295" t="s">
        <v>125</v>
      </c>
      <c r="J18" s="305"/>
      <c r="K18" s="295" t="s">
        <v>126</v>
      </c>
      <c r="L18" s="306">
        <f>$D$18*$H$18</f>
        <v>25</v>
      </c>
      <c r="M18" s="512" t="s">
        <v>8</v>
      </c>
    </row>
    <row r="19" spans="1:13" ht="18">
      <c r="A19" s="293"/>
      <c r="B19" s="378" t="s">
        <v>424</v>
      </c>
      <c r="C19" s="294"/>
      <c r="D19" s="307">
        <f>D18*H18</f>
        <v>25</v>
      </c>
      <c r="E19" s="295" t="s">
        <v>127</v>
      </c>
      <c r="F19" s="284" t="s">
        <v>17</v>
      </c>
      <c r="G19" s="308">
        <f>I17</f>
        <v>0.15</v>
      </c>
      <c r="H19" s="309">
        <f>G19*D19</f>
        <v>3.75</v>
      </c>
      <c r="I19" s="310" t="s">
        <v>20</v>
      </c>
      <c r="J19" s="310">
        <v>2084.11</v>
      </c>
      <c r="K19" s="295" t="s">
        <v>126</v>
      </c>
      <c r="L19" s="311">
        <f>J19*H19</f>
        <v>7815.4125</v>
      </c>
      <c r="M19" s="373" t="s">
        <v>24</v>
      </c>
    </row>
    <row r="20" spans="1:13" ht="18">
      <c r="A20" s="293"/>
      <c r="B20" s="378" t="s">
        <v>286</v>
      </c>
      <c r="C20" s="294"/>
      <c r="D20" s="307">
        <f>D18*H18</f>
        <v>25</v>
      </c>
      <c r="E20" s="295" t="s">
        <v>127</v>
      </c>
      <c r="F20" s="296" t="s">
        <v>17</v>
      </c>
      <c r="G20" s="296">
        <v>40</v>
      </c>
      <c r="H20" s="630" t="s">
        <v>26</v>
      </c>
      <c r="I20" s="630"/>
      <c r="K20" s="295" t="s">
        <v>14</v>
      </c>
      <c r="L20" s="307">
        <f>$D$20*$G$20</f>
        <v>1000</v>
      </c>
      <c r="M20" s="373" t="s">
        <v>24</v>
      </c>
    </row>
    <row r="21" spans="1:13" ht="18">
      <c r="A21" s="293"/>
      <c r="B21" s="378" t="s">
        <v>133</v>
      </c>
      <c r="C21" s="294"/>
      <c r="D21" s="295"/>
      <c r="G21" s="296">
        <v>20.6</v>
      </c>
      <c r="H21" s="296" t="s">
        <v>17</v>
      </c>
      <c r="I21" s="310">
        <f>H18</f>
        <v>10</v>
      </c>
      <c r="K21" s="295" t="s">
        <v>14</v>
      </c>
      <c r="L21" s="306">
        <f>$G$21*$I$21</f>
        <v>206</v>
      </c>
      <c r="M21" s="373" t="s">
        <v>24</v>
      </c>
    </row>
    <row r="22" spans="1:13" ht="18">
      <c r="A22" s="293"/>
      <c r="B22" s="378" t="s">
        <v>135</v>
      </c>
      <c r="C22" s="294"/>
      <c r="D22" s="294"/>
      <c r="G22" s="296">
        <v>12.07</v>
      </c>
      <c r="H22" s="284" t="s">
        <v>17</v>
      </c>
      <c r="I22" s="312">
        <f>L18</f>
        <v>25</v>
      </c>
      <c r="K22" s="295" t="s">
        <v>14</v>
      </c>
      <c r="L22" s="306">
        <f>$G$22*$I$22</f>
        <v>301.75</v>
      </c>
      <c r="M22" s="373" t="s">
        <v>24</v>
      </c>
    </row>
    <row r="23" spans="1:13" ht="18">
      <c r="A23" s="293"/>
      <c r="B23" s="378" t="s">
        <v>134</v>
      </c>
      <c r="C23" s="294"/>
      <c r="D23" s="294"/>
      <c r="G23" s="296">
        <v>9.14</v>
      </c>
      <c r="H23" s="284" t="s">
        <v>17</v>
      </c>
      <c r="I23" s="312">
        <f>L18</f>
        <v>25</v>
      </c>
      <c r="K23" s="295" t="s">
        <v>14</v>
      </c>
      <c r="L23" s="306">
        <f>$G$23*$I$23</f>
        <v>228.5</v>
      </c>
      <c r="M23" s="373" t="s">
        <v>24</v>
      </c>
    </row>
    <row r="24" spans="1:13" ht="18">
      <c r="A24" s="293"/>
      <c r="B24" s="378" t="s">
        <v>22</v>
      </c>
      <c r="C24" s="294"/>
      <c r="D24" s="294"/>
      <c r="E24" s="294"/>
      <c r="F24" s="294"/>
      <c r="G24" s="294"/>
      <c r="K24" s="295" t="s">
        <v>14</v>
      </c>
      <c r="L24" s="313">
        <f>SUM(L18:L23)</f>
        <v>9576.6625</v>
      </c>
      <c r="M24" s="373" t="s">
        <v>24</v>
      </c>
    </row>
    <row r="25" spans="1:13" ht="18.75" thickBot="1">
      <c r="A25" s="293"/>
      <c r="B25" s="379" t="s">
        <v>27</v>
      </c>
      <c r="C25" s="294"/>
      <c r="D25" s="294"/>
      <c r="E25" s="314">
        <f>L24</f>
        <v>9576.6625</v>
      </c>
      <c r="F25" s="312" t="s">
        <v>25</v>
      </c>
      <c r="G25" s="296">
        <f>L18</f>
        <v>25</v>
      </c>
      <c r="J25" s="295" t="s">
        <v>22</v>
      </c>
      <c r="K25" s="295" t="s">
        <v>14</v>
      </c>
      <c r="L25" s="306">
        <f>E25/G25</f>
        <v>383.0665</v>
      </c>
      <c r="M25" s="373" t="s">
        <v>26</v>
      </c>
    </row>
    <row r="26" spans="1:13" ht="18.75" thickBot="1">
      <c r="A26" s="376"/>
      <c r="B26" s="384"/>
      <c r="C26" s="385"/>
      <c r="D26" s="385"/>
      <c r="E26" s="386"/>
      <c r="F26" s="387"/>
      <c r="G26" s="387"/>
      <c r="H26" s="388"/>
      <c r="I26" s="389"/>
      <c r="J26" s="381" t="s">
        <v>27</v>
      </c>
      <c r="K26" s="382" t="s">
        <v>14</v>
      </c>
      <c r="L26" s="383">
        <f>L25</f>
        <v>383.0665</v>
      </c>
      <c r="M26" s="431" t="s">
        <v>26</v>
      </c>
    </row>
    <row r="27" spans="1:13" ht="18">
      <c r="A27" s="293">
        <v>3</v>
      </c>
      <c r="B27" s="318" t="s">
        <v>142</v>
      </c>
      <c r="C27" s="294"/>
      <c r="D27" s="294"/>
      <c r="E27" s="294" t="s">
        <v>229</v>
      </c>
      <c r="F27" s="294"/>
      <c r="G27" s="294"/>
      <c r="H27" s="294" t="s">
        <v>383</v>
      </c>
      <c r="I27" s="294"/>
      <c r="J27" s="294"/>
      <c r="K27" s="294"/>
      <c r="L27" s="294"/>
      <c r="M27" s="373">
        <v>18</v>
      </c>
    </row>
    <row r="28" spans="1:13" ht="18">
      <c r="A28" s="293"/>
      <c r="B28" s="294" t="s">
        <v>146</v>
      </c>
      <c r="C28" s="294"/>
      <c r="D28" s="294"/>
      <c r="E28" s="310">
        <v>5</v>
      </c>
      <c r="F28" s="294" t="s">
        <v>137</v>
      </c>
      <c r="G28" s="294"/>
      <c r="H28" s="294"/>
      <c r="I28" s="295"/>
      <c r="J28" s="294"/>
      <c r="K28" s="294"/>
      <c r="L28" s="294"/>
      <c r="M28" s="373" t="s">
        <v>386</v>
      </c>
    </row>
    <row r="29" spans="1:18" ht="18">
      <c r="A29" s="293"/>
      <c r="B29" s="294" t="s">
        <v>382</v>
      </c>
      <c r="C29" s="294"/>
      <c r="D29" s="294"/>
      <c r="E29" s="319">
        <v>40.06</v>
      </c>
      <c r="F29" s="295" t="s">
        <v>7</v>
      </c>
      <c r="G29" s="295" t="s">
        <v>20</v>
      </c>
      <c r="I29" s="310">
        <v>20.8</v>
      </c>
      <c r="J29" s="284" t="s">
        <v>147</v>
      </c>
      <c r="K29" s="295" t="s">
        <v>126</v>
      </c>
      <c r="L29" s="320">
        <f aca="true" t="shared" si="0" ref="L29:L35">E29*I29</f>
        <v>833.248</v>
      </c>
      <c r="M29" s="373" t="s">
        <v>24</v>
      </c>
      <c r="Q29" s="284"/>
      <c r="R29" s="284"/>
    </row>
    <row r="30" spans="1:13" ht="18">
      <c r="A30" s="293"/>
      <c r="B30" s="294" t="s">
        <v>143</v>
      </c>
      <c r="C30" s="294"/>
      <c r="D30" s="294"/>
      <c r="E30" s="310">
        <f>M27</f>
        <v>18</v>
      </c>
      <c r="F30" s="295" t="s">
        <v>29</v>
      </c>
      <c r="G30" s="295" t="s">
        <v>20</v>
      </c>
      <c r="I30" s="310">
        <v>10</v>
      </c>
      <c r="K30" s="295" t="s">
        <v>126</v>
      </c>
      <c r="L30" s="320">
        <f t="shared" si="0"/>
        <v>180</v>
      </c>
      <c r="M30" s="373" t="s">
        <v>24</v>
      </c>
    </row>
    <row r="31" spans="1:13" ht="18">
      <c r="A31" s="293"/>
      <c r="B31" s="294" t="s">
        <v>148</v>
      </c>
      <c r="C31" s="294"/>
      <c r="D31" s="294"/>
      <c r="E31" s="310">
        <v>0.675</v>
      </c>
      <c r="F31" s="295" t="s">
        <v>8</v>
      </c>
      <c r="G31" s="295" t="s">
        <v>20</v>
      </c>
      <c r="I31" s="310">
        <v>400</v>
      </c>
      <c r="K31" s="295" t="s">
        <v>126</v>
      </c>
      <c r="L31" s="320">
        <f t="shared" si="0"/>
        <v>270</v>
      </c>
      <c r="M31" s="373" t="s">
        <v>24</v>
      </c>
    </row>
    <row r="32" spans="1:13" ht="18">
      <c r="A32" s="293"/>
      <c r="B32" s="294" t="s">
        <v>149</v>
      </c>
      <c r="C32" s="294"/>
      <c r="D32" s="294"/>
      <c r="E32" s="310">
        <v>3.125</v>
      </c>
      <c r="F32" s="295" t="s">
        <v>140</v>
      </c>
      <c r="G32" s="295" t="s">
        <v>20</v>
      </c>
      <c r="I32" s="310">
        <v>42.5</v>
      </c>
      <c r="K32" s="295" t="s">
        <v>126</v>
      </c>
      <c r="L32" s="320">
        <f t="shared" si="0"/>
        <v>132.8125</v>
      </c>
      <c r="M32" s="373" t="s">
        <v>24</v>
      </c>
    </row>
    <row r="33" spans="1:13" ht="18">
      <c r="A33" s="293"/>
      <c r="B33" s="294" t="s">
        <v>150</v>
      </c>
      <c r="C33" s="294"/>
      <c r="D33" s="294"/>
      <c r="E33" s="310">
        <f>E28</f>
        <v>5</v>
      </c>
      <c r="F33" s="295" t="s">
        <v>30</v>
      </c>
      <c r="G33" s="295" t="s">
        <v>20</v>
      </c>
      <c r="I33" s="310">
        <v>14.32</v>
      </c>
      <c r="K33" s="295" t="s">
        <v>126</v>
      </c>
      <c r="L33" s="320">
        <f t="shared" si="0"/>
        <v>71.6</v>
      </c>
      <c r="M33" s="373" t="s">
        <v>24</v>
      </c>
    </row>
    <row r="34" spans="1:13" ht="18">
      <c r="A34" s="293"/>
      <c r="B34" s="294" t="s">
        <v>151</v>
      </c>
      <c r="C34" s="294"/>
      <c r="D34" s="294"/>
      <c r="E34" s="310">
        <v>5</v>
      </c>
      <c r="F34" s="295" t="s">
        <v>30</v>
      </c>
      <c r="G34" s="295" t="s">
        <v>20</v>
      </c>
      <c r="I34" s="310">
        <v>10</v>
      </c>
      <c r="K34" s="295" t="s">
        <v>126</v>
      </c>
      <c r="L34" s="320">
        <f t="shared" si="0"/>
        <v>50</v>
      </c>
      <c r="M34" s="373" t="s">
        <v>24</v>
      </c>
    </row>
    <row r="35" spans="1:13" ht="18">
      <c r="A35" s="293"/>
      <c r="B35" s="294" t="s">
        <v>54</v>
      </c>
      <c r="C35" s="294"/>
      <c r="D35" s="294"/>
      <c r="E35" s="310">
        <v>0.75</v>
      </c>
      <c r="F35" s="295" t="s">
        <v>8</v>
      </c>
      <c r="G35" s="295" t="s">
        <v>20</v>
      </c>
      <c r="I35" s="310">
        <f>ไม้แบบ!I24</f>
        <v>319.66</v>
      </c>
      <c r="K35" s="295" t="s">
        <v>126</v>
      </c>
      <c r="L35" s="320">
        <f t="shared" si="0"/>
        <v>239.745</v>
      </c>
      <c r="M35" s="373" t="s">
        <v>24</v>
      </c>
    </row>
    <row r="36" spans="1:13" ht="18">
      <c r="A36" s="293"/>
      <c r="B36" s="294" t="s">
        <v>22</v>
      </c>
      <c r="C36" s="294"/>
      <c r="D36" s="294"/>
      <c r="E36" s="294"/>
      <c r="G36" s="294"/>
      <c r="H36" s="294"/>
      <c r="I36" s="295"/>
      <c r="K36" s="295" t="s">
        <v>126</v>
      </c>
      <c r="L36" s="311">
        <f>SUM(L29:L35)</f>
        <v>1777.4054999999998</v>
      </c>
      <c r="M36" s="373" t="s">
        <v>24</v>
      </c>
    </row>
    <row r="37" spans="1:13" ht="18.75" thickBot="1">
      <c r="A37" s="293"/>
      <c r="B37" s="294" t="s">
        <v>27</v>
      </c>
      <c r="C37" s="294"/>
      <c r="D37" s="294"/>
      <c r="E37" s="312">
        <f>$L$36</f>
        <v>1777.4054999999998</v>
      </c>
      <c r="F37" s="295" t="s">
        <v>25</v>
      </c>
      <c r="G37" s="312">
        <f>$E$28</f>
        <v>5</v>
      </c>
      <c r="I37" s="309"/>
      <c r="J37" s="295" t="s">
        <v>22</v>
      </c>
      <c r="K37" s="295" t="s">
        <v>126</v>
      </c>
      <c r="L37" s="311">
        <f>ROUND(E37/G37,2)</f>
        <v>355.48</v>
      </c>
      <c r="M37" s="373" t="s">
        <v>141</v>
      </c>
    </row>
    <row r="38" spans="1:13" ht="18.75" thickBot="1">
      <c r="A38" s="376"/>
      <c r="B38" s="384"/>
      <c r="C38" s="385"/>
      <c r="D38" s="385"/>
      <c r="E38" s="386"/>
      <c r="F38" s="387"/>
      <c r="G38" s="387"/>
      <c r="H38" s="388"/>
      <c r="I38" s="389"/>
      <c r="J38" s="381" t="s">
        <v>27</v>
      </c>
      <c r="K38" s="388" t="s">
        <v>126</v>
      </c>
      <c r="L38" s="383">
        <f>L37</f>
        <v>355.48</v>
      </c>
      <c r="M38" s="431" t="s">
        <v>141</v>
      </c>
    </row>
    <row r="39" spans="1:13" ht="18">
      <c r="A39" s="293"/>
      <c r="B39" s="507"/>
      <c r="C39" s="294"/>
      <c r="D39" s="294"/>
      <c r="E39" s="322"/>
      <c r="F39" s="312"/>
      <c r="G39" s="312"/>
      <c r="H39" s="295"/>
      <c r="I39" s="296"/>
      <c r="J39" s="321"/>
      <c r="K39" s="295"/>
      <c r="L39" s="294"/>
      <c r="M39" s="373"/>
    </row>
    <row r="40" spans="1:13" ht="18">
      <c r="A40" s="293"/>
      <c r="B40" s="507"/>
      <c r="C40" s="294"/>
      <c r="D40" s="294"/>
      <c r="E40" s="322"/>
      <c r="F40" s="312"/>
      <c r="G40" s="312"/>
      <c r="H40" s="295"/>
      <c r="I40" s="296"/>
      <c r="J40" s="321"/>
      <c r="K40" s="295"/>
      <c r="L40" s="294"/>
      <c r="M40" s="373"/>
    </row>
    <row r="41" spans="1:13" ht="18">
      <c r="A41" s="293"/>
      <c r="B41" s="507"/>
      <c r="C41" s="294"/>
      <c r="D41" s="294"/>
      <c r="E41" s="322"/>
      <c r="F41" s="312"/>
      <c r="G41" s="312"/>
      <c r="H41" s="295"/>
      <c r="I41" s="296"/>
      <c r="J41" s="321"/>
      <c r="K41" s="295"/>
      <c r="L41" s="294"/>
      <c r="M41" s="373"/>
    </row>
    <row r="42" spans="1:13" ht="18">
      <c r="A42" s="293"/>
      <c r="B42" s="507"/>
      <c r="C42" s="294"/>
      <c r="D42" s="294"/>
      <c r="E42" s="322"/>
      <c r="F42" s="312"/>
      <c r="G42" s="312"/>
      <c r="H42" s="295"/>
      <c r="I42" s="296"/>
      <c r="J42" s="321"/>
      <c r="K42" s="295"/>
      <c r="L42" s="294"/>
      <c r="M42" s="373"/>
    </row>
    <row r="43" spans="1:13" ht="18">
      <c r="A43" s="293"/>
      <c r="B43" s="507"/>
      <c r="C43" s="294"/>
      <c r="D43" s="294"/>
      <c r="E43" s="322"/>
      <c r="F43" s="312"/>
      <c r="G43" s="312"/>
      <c r="H43" s="295"/>
      <c r="I43" s="296"/>
      <c r="J43" s="321"/>
      <c r="K43" s="295"/>
      <c r="L43" s="294"/>
      <c r="M43" s="373"/>
    </row>
    <row r="44" spans="1:13" ht="18.75" thickBot="1">
      <c r="A44" s="515"/>
      <c r="B44" s="364"/>
      <c r="C44" s="364" t="s">
        <v>38</v>
      </c>
      <c r="D44" s="364"/>
      <c r="E44" s="364"/>
      <c r="F44" s="364"/>
      <c r="G44" s="364"/>
      <c r="H44" s="364"/>
      <c r="I44" s="364"/>
      <c r="J44" s="364"/>
      <c r="K44" s="364"/>
      <c r="L44" s="364"/>
      <c r="M44" s="516" t="s">
        <v>389</v>
      </c>
    </row>
    <row r="45" spans="1:13" ht="18">
      <c r="A45" s="289">
        <v>4</v>
      </c>
      <c r="B45" s="290" t="s">
        <v>136</v>
      </c>
      <c r="C45" s="291"/>
      <c r="D45" s="291"/>
      <c r="E45" s="291"/>
      <c r="F45" s="291"/>
      <c r="G45" s="291" t="s">
        <v>230</v>
      </c>
      <c r="H45" s="291"/>
      <c r="I45" s="292"/>
      <c r="J45" s="291" t="s">
        <v>383</v>
      </c>
      <c r="K45" s="291"/>
      <c r="L45" s="291"/>
      <c r="M45" s="375">
        <v>18</v>
      </c>
    </row>
    <row r="46" spans="1:13" ht="18">
      <c r="A46" s="293"/>
      <c r="B46" s="294" t="s">
        <v>146</v>
      </c>
      <c r="C46" s="294"/>
      <c r="D46" s="294"/>
      <c r="E46" s="296">
        <v>5</v>
      </c>
      <c r="F46" s="294" t="s">
        <v>137</v>
      </c>
      <c r="G46" s="294"/>
      <c r="H46" s="294"/>
      <c r="I46" s="295"/>
      <c r="J46" s="294"/>
      <c r="K46" s="294"/>
      <c r="L46" s="294"/>
      <c r="M46" s="373"/>
    </row>
    <row r="47" spans="1:13" ht="18">
      <c r="A47" s="293"/>
      <c r="B47" s="294" t="s">
        <v>382</v>
      </c>
      <c r="C47" s="294"/>
      <c r="D47" s="294"/>
      <c r="E47" s="296">
        <f>E29</f>
        <v>40.06</v>
      </c>
      <c r="F47" s="295" t="s">
        <v>7</v>
      </c>
      <c r="G47" s="295" t="s">
        <v>20</v>
      </c>
      <c r="I47" s="309">
        <f>I29</f>
        <v>20.8</v>
      </c>
      <c r="K47" s="295" t="s">
        <v>126</v>
      </c>
      <c r="L47" s="320">
        <f>E47*I47</f>
        <v>833.248</v>
      </c>
      <c r="M47" s="373" t="s">
        <v>24</v>
      </c>
    </row>
    <row r="48" spans="1:13" ht="18">
      <c r="A48" s="293"/>
      <c r="B48" s="294" t="s">
        <v>138</v>
      </c>
      <c r="C48" s="294"/>
      <c r="D48" s="294"/>
      <c r="E48" s="296">
        <f>$E$46</f>
        <v>5</v>
      </c>
      <c r="F48" s="295" t="s">
        <v>30</v>
      </c>
      <c r="G48" s="295" t="s">
        <v>20</v>
      </c>
      <c r="I48" s="296">
        <v>23.14</v>
      </c>
      <c r="K48" s="295" t="s">
        <v>126</v>
      </c>
      <c r="L48" s="320">
        <f>E48*I48</f>
        <v>115.7</v>
      </c>
      <c r="M48" s="373" t="s">
        <v>24</v>
      </c>
    </row>
    <row r="49" spans="1:13" ht="18">
      <c r="A49" s="293"/>
      <c r="B49" s="294" t="s">
        <v>139</v>
      </c>
      <c r="C49" s="294"/>
      <c r="D49" s="294"/>
      <c r="E49" s="296">
        <f>E46/0.5</f>
        <v>10</v>
      </c>
      <c r="F49" s="295" t="s">
        <v>29</v>
      </c>
      <c r="G49" s="295" t="s">
        <v>20</v>
      </c>
      <c r="I49" s="296">
        <f>I30</f>
        <v>10</v>
      </c>
      <c r="K49" s="295" t="s">
        <v>126</v>
      </c>
      <c r="L49" s="320">
        <f>E49*I49</f>
        <v>100</v>
      </c>
      <c r="M49" s="373" t="s">
        <v>24</v>
      </c>
    </row>
    <row r="50" spans="1:13" ht="18">
      <c r="A50" s="293"/>
      <c r="B50" s="294" t="s">
        <v>149</v>
      </c>
      <c r="C50" s="294"/>
      <c r="D50" s="294"/>
      <c r="E50" s="324">
        <v>3</v>
      </c>
      <c r="F50" s="295" t="s">
        <v>140</v>
      </c>
      <c r="G50" s="295" t="s">
        <v>20</v>
      </c>
      <c r="I50" s="296">
        <f>I32</f>
        <v>42.5</v>
      </c>
      <c r="K50" s="295" t="s">
        <v>126</v>
      </c>
      <c r="L50" s="320">
        <f>E50*I50</f>
        <v>127.5</v>
      </c>
      <c r="M50" s="373" t="s">
        <v>24</v>
      </c>
    </row>
    <row r="51" spans="1:13" ht="18">
      <c r="A51" s="293"/>
      <c r="B51" s="294" t="s">
        <v>151</v>
      </c>
      <c r="C51" s="294"/>
      <c r="D51" s="294"/>
      <c r="E51" s="296">
        <v>5</v>
      </c>
      <c r="F51" s="295" t="s">
        <v>30</v>
      </c>
      <c r="G51" s="295" t="s">
        <v>20</v>
      </c>
      <c r="I51" s="296">
        <v>10</v>
      </c>
      <c r="K51" s="295" t="s">
        <v>126</v>
      </c>
      <c r="L51" s="320">
        <f>E51*I51</f>
        <v>50</v>
      </c>
      <c r="M51" s="373" t="s">
        <v>24</v>
      </c>
    </row>
    <row r="52" spans="1:13" ht="18">
      <c r="A52" s="293"/>
      <c r="B52" s="294" t="s">
        <v>22</v>
      </c>
      <c r="C52" s="294"/>
      <c r="D52" s="294"/>
      <c r="E52" s="294"/>
      <c r="G52" s="294"/>
      <c r="H52" s="294"/>
      <c r="I52" s="295"/>
      <c r="K52" s="295" t="s">
        <v>126</v>
      </c>
      <c r="L52" s="311">
        <f>SUM(L47:L51)</f>
        <v>1226.448</v>
      </c>
      <c r="M52" s="373" t="s">
        <v>24</v>
      </c>
    </row>
    <row r="53" spans="1:13" ht="18.75" thickBot="1">
      <c r="A53" s="293"/>
      <c r="B53" s="294" t="s">
        <v>27</v>
      </c>
      <c r="C53" s="294"/>
      <c r="D53" s="294"/>
      <c r="E53" s="312">
        <f>$L$52</f>
        <v>1226.448</v>
      </c>
      <c r="F53" s="295" t="s">
        <v>25</v>
      </c>
      <c r="G53" s="312">
        <f>$E$46</f>
        <v>5</v>
      </c>
      <c r="I53" s="309"/>
      <c r="J53" s="321" t="s">
        <v>22</v>
      </c>
      <c r="K53" s="295" t="s">
        <v>126</v>
      </c>
      <c r="L53" s="311">
        <f>ROUND(E53/G53,2)</f>
        <v>245.29</v>
      </c>
      <c r="M53" s="373" t="s">
        <v>141</v>
      </c>
    </row>
    <row r="54" spans="1:13" ht="18.75" thickBot="1">
      <c r="A54" s="376"/>
      <c r="B54" s="384"/>
      <c r="C54" s="385"/>
      <c r="D54" s="385"/>
      <c r="E54" s="386"/>
      <c r="F54" s="387"/>
      <c r="G54" s="387"/>
      <c r="H54" s="388"/>
      <c r="I54" s="389"/>
      <c r="J54" s="381" t="s">
        <v>27</v>
      </c>
      <c r="K54" s="382" t="s">
        <v>126</v>
      </c>
      <c r="L54" s="383">
        <f>L53</f>
        <v>245.29</v>
      </c>
      <c r="M54" s="432" t="str">
        <f>M53</f>
        <v>บาท/เมตร</v>
      </c>
    </row>
    <row r="55" spans="1:13" ht="18">
      <c r="A55" s="293"/>
      <c r="B55" s="507"/>
      <c r="C55" s="294"/>
      <c r="D55" s="294"/>
      <c r="E55" s="322"/>
      <c r="F55" s="312"/>
      <c r="G55" s="312"/>
      <c r="H55" s="295"/>
      <c r="I55" s="296"/>
      <c r="J55" s="295"/>
      <c r="K55" s="321"/>
      <c r="L55" s="309"/>
      <c r="M55" s="517"/>
    </row>
    <row r="56" spans="1:13" ht="18">
      <c r="A56" s="293"/>
      <c r="B56" s="507"/>
      <c r="C56" s="294"/>
      <c r="D56" s="294"/>
      <c r="E56" s="322"/>
      <c r="F56" s="312"/>
      <c r="G56" s="312"/>
      <c r="H56" s="295"/>
      <c r="I56" s="296"/>
      <c r="J56" s="295"/>
      <c r="K56" s="321"/>
      <c r="L56" s="309"/>
      <c r="M56" s="517"/>
    </row>
    <row r="57" spans="1:13" ht="18">
      <c r="A57" s="293"/>
      <c r="B57" s="507"/>
      <c r="C57" s="294"/>
      <c r="D57" s="294"/>
      <c r="E57" s="322"/>
      <c r="F57" s="312"/>
      <c r="G57" s="312"/>
      <c r="H57" s="295"/>
      <c r="I57" s="296"/>
      <c r="J57" s="295"/>
      <c r="K57" s="321"/>
      <c r="L57" s="309"/>
      <c r="M57" s="517"/>
    </row>
    <row r="58" spans="1:13" ht="18">
      <c r="A58" s="293"/>
      <c r="B58" s="507"/>
      <c r="C58" s="294"/>
      <c r="D58" s="294"/>
      <c r="E58" s="322"/>
      <c r="F58" s="312"/>
      <c r="G58" s="312"/>
      <c r="H58" s="295"/>
      <c r="I58" s="296"/>
      <c r="J58" s="295"/>
      <c r="K58" s="321"/>
      <c r="L58" s="309"/>
      <c r="M58" s="517"/>
    </row>
    <row r="59" spans="1:13" ht="18">
      <c r="A59" s="293"/>
      <c r="B59" s="507"/>
      <c r="C59" s="294"/>
      <c r="D59" s="294"/>
      <c r="E59" s="322"/>
      <c r="F59" s="312"/>
      <c r="G59" s="312"/>
      <c r="H59" s="295"/>
      <c r="I59" s="296"/>
      <c r="J59" s="295"/>
      <c r="K59" s="321"/>
      <c r="L59" s="309"/>
      <c r="M59" s="517"/>
    </row>
    <row r="60" spans="1:13" ht="18">
      <c r="A60" s="293"/>
      <c r="B60" s="507"/>
      <c r="C60" s="294"/>
      <c r="D60" s="294"/>
      <c r="E60" s="322"/>
      <c r="F60" s="312"/>
      <c r="G60" s="312"/>
      <c r="H60" s="295"/>
      <c r="I60" s="296"/>
      <c r="J60" s="295"/>
      <c r="K60" s="321"/>
      <c r="L60" s="309"/>
      <c r="M60" s="517"/>
    </row>
    <row r="61" spans="1:13" ht="18">
      <c r="A61" s="293"/>
      <c r="B61" s="507"/>
      <c r="C61" s="294"/>
      <c r="D61" s="294"/>
      <c r="E61" s="322"/>
      <c r="F61" s="312"/>
      <c r="G61" s="312"/>
      <c r="H61" s="295"/>
      <c r="I61" s="296"/>
      <c r="J61" s="295"/>
      <c r="K61" s="321"/>
      <c r="L61" s="309"/>
      <c r="M61" s="517"/>
    </row>
    <row r="62" spans="1:13" ht="18.75" thickBot="1">
      <c r="A62" s="293"/>
      <c r="B62" s="507"/>
      <c r="C62" s="294"/>
      <c r="D62" s="294"/>
      <c r="E62" s="322"/>
      <c r="F62" s="312"/>
      <c r="G62" s="312"/>
      <c r="H62" s="295"/>
      <c r="I62" s="296"/>
      <c r="J62" s="295"/>
      <c r="K62" s="321"/>
      <c r="L62" s="309"/>
      <c r="M62" s="517"/>
    </row>
    <row r="63" spans="1:13" ht="18">
      <c r="A63" s="289">
        <v>5</v>
      </c>
      <c r="B63" s="290" t="s">
        <v>144</v>
      </c>
      <c r="C63" s="291"/>
      <c r="D63" s="291"/>
      <c r="E63" s="291"/>
      <c r="F63" s="291"/>
      <c r="G63" s="292"/>
      <c r="H63" s="291"/>
      <c r="I63" s="391" t="s">
        <v>257</v>
      </c>
      <c r="J63" s="291"/>
      <c r="K63" s="291"/>
      <c r="L63" s="291"/>
      <c r="M63" s="375"/>
    </row>
    <row r="64" spans="1:13" ht="18">
      <c r="A64" s="293"/>
      <c r="B64" s="294" t="s">
        <v>145</v>
      </c>
      <c r="C64" s="294"/>
      <c r="D64" s="294"/>
      <c r="E64" s="310">
        <v>10</v>
      </c>
      <c r="F64" s="294" t="s">
        <v>137</v>
      </c>
      <c r="H64" s="294"/>
      <c r="I64" s="295"/>
      <c r="J64" s="294"/>
      <c r="K64" s="294"/>
      <c r="L64" s="294"/>
      <c r="M64" s="373"/>
    </row>
    <row r="65" spans="1:13" ht="18">
      <c r="A65" s="293"/>
      <c r="B65" s="630" t="s">
        <v>381</v>
      </c>
      <c r="C65" s="630"/>
      <c r="D65" s="294"/>
      <c r="E65" s="319">
        <v>8.88</v>
      </c>
      <c r="F65" s="295" t="s">
        <v>7</v>
      </c>
      <c r="G65" s="295" t="s">
        <v>20</v>
      </c>
      <c r="I65" s="309">
        <v>27.92</v>
      </c>
      <c r="K65" s="295" t="s">
        <v>126</v>
      </c>
      <c r="L65" s="320">
        <f>E65*I65</f>
        <v>247.92960000000005</v>
      </c>
      <c r="M65" s="373" t="s">
        <v>24</v>
      </c>
    </row>
    <row r="66" spans="1:13" ht="18">
      <c r="A66" s="293"/>
      <c r="B66" s="294" t="s">
        <v>138</v>
      </c>
      <c r="C66" s="294"/>
      <c r="D66" s="294"/>
      <c r="E66" s="310">
        <v>10</v>
      </c>
      <c r="F66" s="295" t="s">
        <v>30</v>
      </c>
      <c r="G66" s="295" t="s">
        <v>20</v>
      </c>
      <c r="I66" s="296">
        <v>22.16</v>
      </c>
      <c r="K66" s="295" t="s">
        <v>126</v>
      </c>
      <c r="L66" s="320">
        <f>E66*I66</f>
        <v>221.6</v>
      </c>
      <c r="M66" s="373" t="s">
        <v>24</v>
      </c>
    </row>
    <row r="67" spans="1:13" ht="18">
      <c r="A67" s="293"/>
      <c r="B67" s="294" t="s">
        <v>149</v>
      </c>
      <c r="C67" s="294"/>
      <c r="D67" s="294"/>
      <c r="E67" s="310">
        <v>6</v>
      </c>
      <c r="F67" s="295" t="s">
        <v>140</v>
      </c>
      <c r="G67" s="295" t="s">
        <v>20</v>
      </c>
      <c r="I67" s="296">
        <f>I50</f>
        <v>42.5</v>
      </c>
      <c r="K67" s="295" t="s">
        <v>126</v>
      </c>
      <c r="L67" s="320">
        <f>E67*I67</f>
        <v>255</v>
      </c>
      <c r="M67" s="373" t="s">
        <v>24</v>
      </c>
    </row>
    <row r="68" spans="1:14" ht="18">
      <c r="A68" s="293"/>
      <c r="B68" s="294" t="s">
        <v>22</v>
      </c>
      <c r="C68" s="294"/>
      <c r="D68" s="294"/>
      <c r="E68" s="294"/>
      <c r="G68" s="294"/>
      <c r="H68" s="294"/>
      <c r="K68" s="295" t="s">
        <v>126</v>
      </c>
      <c r="L68" s="311">
        <f>SUM(L65:L67)</f>
        <v>724.5296000000001</v>
      </c>
      <c r="M68" s="373" t="s">
        <v>24</v>
      </c>
      <c r="N68" s="294"/>
    </row>
    <row r="69" spans="1:14" ht="18.75" thickBot="1">
      <c r="A69" s="298"/>
      <c r="B69" s="299" t="s">
        <v>27</v>
      </c>
      <c r="C69" s="299"/>
      <c r="D69" s="299"/>
      <c r="E69" s="316">
        <f>$L$68</f>
        <v>724.5296000000001</v>
      </c>
      <c r="F69" s="317" t="s">
        <v>25</v>
      </c>
      <c r="G69" s="325">
        <f>E64</f>
        <v>10</v>
      </c>
      <c r="H69" s="327"/>
      <c r="I69" s="300"/>
      <c r="J69" s="321" t="s">
        <v>22</v>
      </c>
      <c r="K69" s="317" t="s">
        <v>126</v>
      </c>
      <c r="L69" s="392">
        <f>ROUND(E69/G69,2)</f>
        <v>72.45</v>
      </c>
      <c r="M69" s="433" t="s">
        <v>141</v>
      </c>
      <c r="N69" s="294"/>
    </row>
    <row r="70" spans="1:14" ht="18.75" thickBot="1">
      <c r="A70" s="376"/>
      <c r="B70" s="384"/>
      <c r="C70" s="385"/>
      <c r="D70" s="385"/>
      <c r="E70" s="386"/>
      <c r="F70" s="387"/>
      <c r="G70" s="387"/>
      <c r="H70" s="388"/>
      <c r="I70" s="389"/>
      <c r="J70" s="381" t="s">
        <v>27</v>
      </c>
      <c r="K70" s="390" t="str">
        <f>K69</f>
        <v>  =</v>
      </c>
      <c r="L70" s="383">
        <v>72.45</v>
      </c>
      <c r="M70" s="431" t="s">
        <v>141</v>
      </c>
      <c r="N70" s="295"/>
    </row>
    <row r="71" spans="1:14" ht="18">
      <c r="A71" s="293"/>
      <c r="B71" s="507"/>
      <c r="C71" s="294"/>
      <c r="D71" s="294"/>
      <c r="E71" s="322"/>
      <c r="F71" s="312"/>
      <c r="G71" s="312"/>
      <c r="H71" s="295"/>
      <c r="I71" s="296"/>
      <c r="J71" s="321"/>
      <c r="K71" s="309"/>
      <c r="L71" s="297"/>
      <c r="M71" s="373"/>
      <c r="N71" s="295"/>
    </row>
    <row r="72" spans="1:17" ht="18">
      <c r="A72" s="293"/>
      <c r="B72" s="507"/>
      <c r="C72" s="294"/>
      <c r="D72" s="294"/>
      <c r="E72" s="322"/>
      <c r="F72" s="312"/>
      <c r="G72" s="312"/>
      <c r="H72" s="295"/>
      <c r="I72" s="296"/>
      <c r="J72" s="321"/>
      <c r="K72" s="309"/>
      <c r="L72" s="297"/>
      <c r="M72" s="373"/>
      <c r="N72" s="295"/>
      <c r="O72" s="294"/>
      <c r="P72" s="311"/>
      <c r="Q72" s="295"/>
    </row>
    <row r="73" spans="1:17" ht="18">
      <c r="A73" s="293"/>
      <c r="B73" s="507"/>
      <c r="C73" s="294"/>
      <c r="D73" s="294"/>
      <c r="E73" s="322"/>
      <c r="F73" s="312"/>
      <c r="G73" s="312"/>
      <c r="H73" s="295"/>
      <c r="I73" s="296"/>
      <c r="J73" s="321"/>
      <c r="K73" s="309"/>
      <c r="L73" s="297"/>
      <c r="M73" s="373"/>
      <c r="N73" s="295"/>
      <c r="O73" s="311"/>
      <c r="P73" s="311"/>
      <c r="Q73" s="295"/>
    </row>
    <row r="74" spans="1:17" ht="18">
      <c r="A74" s="293"/>
      <c r="B74" s="507"/>
      <c r="C74" s="294"/>
      <c r="D74" s="294"/>
      <c r="E74" s="322"/>
      <c r="F74" s="312"/>
      <c r="G74" s="312"/>
      <c r="H74" s="295"/>
      <c r="I74" s="296"/>
      <c r="J74" s="321"/>
      <c r="K74" s="309"/>
      <c r="L74" s="297"/>
      <c r="M74" s="373"/>
      <c r="N74" s="295"/>
      <c r="O74" s="311"/>
      <c r="P74" s="311"/>
      <c r="Q74" s="295"/>
    </row>
    <row r="75" spans="1:17" ht="18">
      <c r="A75" s="293"/>
      <c r="B75" s="507"/>
      <c r="C75" s="294"/>
      <c r="D75" s="294"/>
      <c r="E75" s="322"/>
      <c r="F75" s="312"/>
      <c r="G75" s="312"/>
      <c r="H75" s="295"/>
      <c r="I75" s="296"/>
      <c r="J75" s="321"/>
      <c r="K75" s="309"/>
      <c r="L75" s="297"/>
      <c r="M75" s="373"/>
      <c r="N75" s="295"/>
      <c r="O75" s="311"/>
      <c r="P75" s="311"/>
      <c r="Q75" s="295"/>
    </row>
    <row r="76" spans="1:17" ht="18">
      <c r="A76" s="293"/>
      <c r="B76" s="507"/>
      <c r="C76" s="294"/>
      <c r="D76" s="294"/>
      <c r="E76" s="322"/>
      <c r="F76" s="312"/>
      <c r="G76" s="312"/>
      <c r="H76" s="295"/>
      <c r="I76" s="296"/>
      <c r="J76" s="321"/>
      <c r="K76" s="309"/>
      <c r="L76" s="297"/>
      <c r="M76" s="373"/>
      <c r="N76" s="295"/>
      <c r="O76" s="311"/>
      <c r="P76" s="311"/>
      <c r="Q76" s="295"/>
    </row>
    <row r="77" spans="1:17" ht="18">
      <c r="A77" s="293"/>
      <c r="B77" s="507"/>
      <c r="C77" s="294"/>
      <c r="D77" s="294"/>
      <c r="E77" s="322"/>
      <c r="F77" s="312"/>
      <c r="G77" s="312"/>
      <c r="H77" s="295"/>
      <c r="I77" s="296"/>
      <c r="J77" s="321"/>
      <c r="K77" s="309"/>
      <c r="L77" s="297"/>
      <c r="M77" s="373"/>
      <c r="N77" s="295"/>
      <c r="O77" s="311"/>
      <c r="P77" s="311"/>
      <c r="Q77" s="295"/>
    </row>
    <row r="78" spans="1:17" ht="18">
      <c r="A78" s="293"/>
      <c r="B78" s="507"/>
      <c r="C78" s="294"/>
      <c r="D78" s="294"/>
      <c r="E78" s="322"/>
      <c r="F78" s="312"/>
      <c r="G78" s="312"/>
      <c r="H78" s="295"/>
      <c r="I78" s="296"/>
      <c r="J78" s="321"/>
      <c r="K78" s="309"/>
      <c r="L78" s="297"/>
      <c r="M78" s="373"/>
      <c r="N78" s="295"/>
      <c r="O78" s="311"/>
      <c r="P78" s="311"/>
      <c r="Q78" s="295"/>
    </row>
    <row r="79" spans="1:17" ht="18">
      <c r="A79" s="293"/>
      <c r="B79" s="507"/>
      <c r="C79" s="294"/>
      <c r="D79" s="294"/>
      <c r="E79" s="322"/>
      <c r="F79" s="312"/>
      <c r="G79" s="312"/>
      <c r="H79" s="295"/>
      <c r="I79" s="296"/>
      <c r="J79" s="321"/>
      <c r="K79" s="309"/>
      <c r="L79" s="297"/>
      <c r="M79" s="373"/>
      <c r="N79" s="295"/>
      <c r="O79" s="311"/>
      <c r="P79" s="311"/>
      <c r="Q79" s="295"/>
    </row>
    <row r="80" spans="1:17" ht="18">
      <c r="A80" s="293"/>
      <c r="B80" s="507"/>
      <c r="C80" s="294"/>
      <c r="D80" s="294"/>
      <c r="E80" s="322"/>
      <c r="F80" s="312"/>
      <c r="G80" s="312"/>
      <c r="H80" s="295"/>
      <c r="I80" s="296"/>
      <c r="J80" s="321"/>
      <c r="K80" s="309"/>
      <c r="L80" s="297"/>
      <c r="M80" s="373"/>
      <c r="N80" s="295"/>
      <c r="O80" s="311"/>
      <c r="P80" s="311"/>
      <c r="Q80" s="295"/>
    </row>
    <row r="81" spans="1:17" ht="18">
      <c r="A81" s="293"/>
      <c r="B81" s="507"/>
      <c r="C81" s="294"/>
      <c r="D81" s="294"/>
      <c r="E81" s="322"/>
      <c r="F81" s="312"/>
      <c r="G81" s="312"/>
      <c r="H81" s="295"/>
      <c r="I81" s="296"/>
      <c r="J81" s="321"/>
      <c r="K81" s="309"/>
      <c r="L81" s="297"/>
      <c r="M81" s="373"/>
      <c r="N81" s="295"/>
      <c r="O81" s="311"/>
      <c r="P81" s="311"/>
      <c r="Q81" s="295"/>
    </row>
    <row r="82" spans="1:17" ht="18">
      <c r="A82" s="293"/>
      <c r="B82" s="507"/>
      <c r="C82" s="294"/>
      <c r="D82" s="294"/>
      <c r="E82" s="322"/>
      <c r="F82" s="312"/>
      <c r="G82" s="312"/>
      <c r="H82" s="295"/>
      <c r="I82" s="296"/>
      <c r="J82" s="321"/>
      <c r="K82" s="309"/>
      <c r="L82" s="297"/>
      <c r="M82" s="373"/>
      <c r="N82" s="295"/>
      <c r="O82" s="311"/>
      <c r="P82" s="311"/>
      <c r="Q82" s="295"/>
    </row>
    <row r="83" spans="1:17" ht="18">
      <c r="A83" s="293"/>
      <c r="B83" s="507"/>
      <c r="C83" s="294"/>
      <c r="D83" s="294"/>
      <c r="E83" s="322"/>
      <c r="F83" s="312"/>
      <c r="G83" s="312"/>
      <c r="H83" s="295"/>
      <c r="I83" s="296"/>
      <c r="J83" s="321"/>
      <c r="K83" s="309"/>
      <c r="L83" s="297"/>
      <c r="M83" s="373"/>
      <c r="N83" s="295"/>
      <c r="O83" s="311"/>
      <c r="P83" s="311"/>
      <c r="Q83" s="295"/>
    </row>
    <row r="84" spans="1:17" ht="18">
      <c r="A84" s="293"/>
      <c r="B84" s="507"/>
      <c r="C84" s="294"/>
      <c r="D84" s="294"/>
      <c r="E84" s="322"/>
      <c r="F84" s="312"/>
      <c r="G84" s="312"/>
      <c r="H84" s="295"/>
      <c r="I84" s="296"/>
      <c r="J84" s="321"/>
      <c r="K84" s="309"/>
      <c r="L84" s="297"/>
      <c r="M84" s="373"/>
      <c r="N84" s="295"/>
      <c r="O84" s="311"/>
      <c r="P84" s="311"/>
      <c r="Q84" s="295"/>
    </row>
    <row r="85" spans="1:17" ht="18">
      <c r="A85" s="293"/>
      <c r="B85" s="507"/>
      <c r="C85" s="294"/>
      <c r="D85" s="294"/>
      <c r="E85" s="322"/>
      <c r="F85" s="312"/>
      <c r="G85" s="312"/>
      <c r="H85" s="295"/>
      <c r="I85" s="296"/>
      <c r="J85" s="321"/>
      <c r="K85" s="309"/>
      <c r="L85" s="297"/>
      <c r="M85" s="373"/>
      <c r="N85" s="295"/>
      <c r="O85" s="311"/>
      <c r="P85" s="311"/>
      <c r="Q85" s="295"/>
    </row>
    <row r="86" spans="1:17" ht="18">
      <c r="A86" s="293"/>
      <c r="B86" s="507"/>
      <c r="C86" s="294"/>
      <c r="D86" s="294"/>
      <c r="E86" s="322"/>
      <c r="F86" s="312"/>
      <c r="G86" s="312"/>
      <c r="H86" s="295"/>
      <c r="I86" s="296"/>
      <c r="J86" s="321"/>
      <c r="K86" s="309"/>
      <c r="L86" s="297"/>
      <c r="M86" s="373"/>
      <c r="N86" s="295"/>
      <c r="O86" s="311"/>
      <c r="P86" s="311"/>
      <c r="Q86" s="295"/>
    </row>
    <row r="87" spans="1:17" ht="18.75" thickBot="1">
      <c r="A87" s="515"/>
      <c r="B87" s="364"/>
      <c r="C87" s="364" t="s">
        <v>38</v>
      </c>
      <c r="D87" s="364"/>
      <c r="E87" s="364"/>
      <c r="F87" s="364"/>
      <c r="G87" s="364"/>
      <c r="H87" s="364"/>
      <c r="I87" s="364"/>
      <c r="J87" s="364"/>
      <c r="K87" s="364"/>
      <c r="L87" s="364"/>
      <c r="M87" s="516" t="s">
        <v>390</v>
      </c>
      <c r="N87" s="295"/>
      <c r="O87" s="311"/>
      <c r="P87" s="311"/>
      <c r="Q87" s="295"/>
    </row>
    <row r="88" spans="1:17" ht="18">
      <c r="A88" s="289">
        <v>6</v>
      </c>
      <c r="B88" s="290" t="s">
        <v>31</v>
      </c>
      <c r="C88" s="290"/>
      <c r="D88" s="395"/>
      <c r="E88" s="303"/>
      <c r="F88" s="396"/>
      <c r="G88" s="396"/>
      <c r="H88" s="292"/>
      <c r="I88" s="328"/>
      <c r="J88" s="292"/>
      <c r="K88" s="397"/>
      <c r="L88" s="291"/>
      <c r="M88" s="434"/>
      <c r="O88" s="311"/>
      <c r="P88" s="311"/>
      <c r="Q88" s="295"/>
    </row>
    <row r="89" spans="1:17" ht="18">
      <c r="A89" s="293"/>
      <c r="B89" s="318" t="s">
        <v>32</v>
      </c>
      <c r="C89" s="318"/>
      <c r="D89" s="318"/>
      <c r="E89" s="318"/>
      <c r="F89" s="318"/>
      <c r="G89" s="318"/>
      <c r="H89" s="295"/>
      <c r="I89" s="326"/>
      <c r="J89" s="295"/>
      <c r="L89" s="294"/>
      <c r="M89" s="373"/>
      <c r="O89" s="311"/>
      <c r="P89" s="311"/>
      <c r="Q89" s="295"/>
    </row>
    <row r="90" spans="1:17" ht="18">
      <c r="A90" s="293"/>
      <c r="B90" s="294" t="s">
        <v>33</v>
      </c>
      <c r="C90" s="294"/>
      <c r="D90" s="310">
        <v>6</v>
      </c>
      <c r="E90" s="294" t="s">
        <v>34</v>
      </c>
      <c r="F90" s="231" t="s">
        <v>20</v>
      </c>
      <c r="G90" s="310">
        <v>42</v>
      </c>
      <c r="H90" s="295"/>
      <c r="I90" s="295"/>
      <c r="J90" s="296"/>
      <c r="K90" s="295" t="s">
        <v>14</v>
      </c>
      <c r="L90" s="296">
        <f>G90*D90</f>
        <v>252</v>
      </c>
      <c r="M90" s="518" t="s">
        <v>15</v>
      </c>
      <c r="O90" s="311"/>
      <c r="P90" s="311"/>
      <c r="Q90" s="295"/>
    </row>
    <row r="91" spans="1:13" ht="18">
      <c r="A91" s="293"/>
      <c r="B91" s="294" t="s">
        <v>35</v>
      </c>
      <c r="C91" s="294"/>
      <c r="D91" s="296">
        <v>0.417</v>
      </c>
      <c r="E91" s="294" t="s">
        <v>34</v>
      </c>
      <c r="F91" s="231" t="s">
        <v>20</v>
      </c>
      <c r="G91" s="310">
        <v>60</v>
      </c>
      <c r="H91" s="295"/>
      <c r="I91" s="295"/>
      <c r="J91" s="296"/>
      <c r="K91" s="295" t="s">
        <v>14</v>
      </c>
      <c r="L91" s="296">
        <f>G91*D91</f>
        <v>25.02</v>
      </c>
      <c r="M91" s="519" t="s">
        <v>15</v>
      </c>
    </row>
    <row r="92" spans="1:13" ht="18">
      <c r="A92" s="293"/>
      <c r="B92" s="294" t="s">
        <v>36</v>
      </c>
      <c r="C92" s="294"/>
      <c r="D92" s="295">
        <v>1</v>
      </c>
      <c r="E92" s="294" t="s">
        <v>8</v>
      </c>
      <c r="F92" s="231" t="s">
        <v>20</v>
      </c>
      <c r="G92" s="310">
        <v>24</v>
      </c>
      <c r="H92" s="295"/>
      <c r="I92" s="295"/>
      <c r="J92" s="296"/>
      <c r="K92" s="295" t="s">
        <v>14</v>
      </c>
      <c r="L92" s="296">
        <f>G92*D92</f>
        <v>24</v>
      </c>
      <c r="M92" s="520" t="s">
        <v>15</v>
      </c>
    </row>
    <row r="93" spans="1:13" ht="18">
      <c r="A93" s="293"/>
      <c r="B93" s="231" t="s">
        <v>61</v>
      </c>
      <c r="G93" s="310">
        <v>10</v>
      </c>
      <c r="H93" s="295"/>
      <c r="I93" s="295"/>
      <c r="J93" s="296"/>
      <c r="K93" s="295" t="s">
        <v>14</v>
      </c>
      <c r="L93" s="310">
        <f>G93*D93</f>
        <v>0</v>
      </c>
      <c r="M93" s="520" t="s">
        <v>15</v>
      </c>
    </row>
    <row r="94" spans="1:13" ht="18">
      <c r="A94" s="293"/>
      <c r="B94" s="294" t="s">
        <v>37</v>
      </c>
      <c r="C94" s="294"/>
      <c r="D94" s="294"/>
      <c r="E94" s="294"/>
      <c r="F94" s="294"/>
      <c r="G94" s="294"/>
      <c r="H94" s="294"/>
      <c r="I94" s="295"/>
      <c r="J94" s="296"/>
      <c r="K94" s="295" t="s">
        <v>14</v>
      </c>
      <c r="L94" s="310">
        <f>G94*D94</f>
        <v>0</v>
      </c>
      <c r="M94" s="520" t="s">
        <v>15</v>
      </c>
    </row>
    <row r="95" spans="1:13" ht="18.75" thickBot="1">
      <c r="A95" s="298"/>
      <c r="B95" s="299"/>
      <c r="C95" s="299"/>
      <c r="D95" s="299"/>
      <c r="E95" s="315"/>
      <c r="F95" s="299"/>
      <c r="G95" s="317"/>
      <c r="H95" s="317"/>
      <c r="I95" s="317"/>
      <c r="J95" s="321" t="s">
        <v>22</v>
      </c>
      <c r="K95" s="317" t="s">
        <v>14</v>
      </c>
      <c r="L95" s="398">
        <f>SUM(L90:L94)</f>
        <v>301.02</v>
      </c>
      <c r="M95" s="521" t="s">
        <v>15</v>
      </c>
    </row>
    <row r="96" spans="1:13" ht="18.75" thickBot="1">
      <c r="A96" s="376"/>
      <c r="B96" s="393"/>
      <c r="C96" s="393"/>
      <c r="D96" s="393"/>
      <c r="E96" s="393"/>
      <c r="F96" s="393"/>
      <c r="G96" s="394"/>
      <c r="H96" s="381"/>
      <c r="I96" s="382"/>
      <c r="J96" s="381" t="s">
        <v>27</v>
      </c>
      <c r="K96" s="382" t="s">
        <v>14</v>
      </c>
      <c r="L96" s="377">
        <v>311.02</v>
      </c>
      <c r="M96" s="522" t="s">
        <v>15</v>
      </c>
    </row>
    <row r="97" spans="1:14" ht="18">
      <c r="A97" s="289">
        <v>7</v>
      </c>
      <c r="B97" s="290" t="s">
        <v>233</v>
      </c>
      <c r="C97" s="291"/>
      <c r="D97" s="291"/>
      <c r="E97" s="291"/>
      <c r="F97" s="291"/>
      <c r="G97" s="328"/>
      <c r="H97" s="291"/>
      <c r="I97" s="292"/>
      <c r="J97" s="291"/>
      <c r="K97" s="291"/>
      <c r="L97" s="291"/>
      <c r="M97" s="375"/>
      <c r="N97" s="329"/>
    </row>
    <row r="98" spans="1:13" ht="18">
      <c r="A98" s="293"/>
      <c r="B98" s="294" t="s">
        <v>234</v>
      </c>
      <c r="C98" s="314"/>
      <c r="D98" s="310">
        <v>1</v>
      </c>
      <c r="E98" s="310">
        <v>1.7</v>
      </c>
      <c r="F98" s="314">
        <v>2.02</v>
      </c>
      <c r="G98" s="571">
        <f>F98*E98*D98</f>
        <v>3.4339999999999997</v>
      </c>
      <c r="H98" s="295"/>
      <c r="I98" s="295" t="s">
        <v>235</v>
      </c>
      <c r="J98" s="309">
        <f>L204</f>
        <v>20.53</v>
      </c>
      <c r="K98" s="295" t="s">
        <v>126</v>
      </c>
      <c r="L98" s="311">
        <f>J98*G98</f>
        <v>70.50001999999999</v>
      </c>
      <c r="M98" s="523" t="s">
        <v>236</v>
      </c>
    </row>
    <row r="99" spans="1:13" ht="18">
      <c r="A99" s="293"/>
      <c r="B99" s="294" t="s">
        <v>237</v>
      </c>
      <c r="C99" s="294"/>
      <c r="D99" s="294"/>
      <c r="E99" s="294"/>
      <c r="F99" s="294"/>
      <c r="G99" s="294"/>
      <c r="H99" s="294"/>
      <c r="I99" s="295" t="s">
        <v>417</v>
      </c>
      <c r="J99" s="309">
        <v>1728.97</v>
      </c>
      <c r="K99" s="295" t="s">
        <v>126</v>
      </c>
      <c r="L99" s="311">
        <f>J99</f>
        <v>1728.97</v>
      </c>
      <c r="M99" s="523" t="s">
        <v>236</v>
      </c>
    </row>
    <row r="100" spans="1:16" ht="18">
      <c r="A100" s="293"/>
      <c r="B100" s="294" t="s">
        <v>418</v>
      </c>
      <c r="C100" s="294"/>
      <c r="D100" s="294"/>
      <c r="E100" s="294"/>
      <c r="F100" s="294"/>
      <c r="G100" s="294"/>
      <c r="H100" s="294"/>
      <c r="I100" s="295"/>
      <c r="J100" s="295"/>
      <c r="K100" s="295" t="s">
        <v>126</v>
      </c>
      <c r="L100" s="311">
        <f>L110</f>
        <v>52.269000000000005</v>
      </c>
      <c r="M100" s="523" t="s">
        <v>236</v>
      </c>
      <c r="O100" s="329"/>
      <c r="P100" s="311"/>
    </row>
    <row r="101" spans="1:13" ht="18">
      <c r="A101" s="293"/>
      <c r="B101" s="294" t="s">
        <v>238</v>
      </c>
      <c r="C101" s="294"/>
      <c r="D101" s="294"/>
      <c r="E101" s="294"/>
      <c r="F101" s="294"/>
      <c r="G101" s="294"/>
      <c r="H101" s="294"/>
      <c r="I101" s="295"/>
      <c r="J101" s="295"/>
      <c r="K101" s="295" t="s">
        <v>126</v>
      </c>
      <c r="L101" s="311">
        <v>510</v>
      </c>
      <c r="M101" s="523" t="s">
        <v>236</v>
      </c>
    </row>
    <row r="102" spans="1:13" ht="18">
      <c r="A102" s="293"/>
      <c r="B102" s="330" t="s">
        <v>425</v>
      </c>
      <c r="C102" s="294"/>
      <c r="D102" s="319">
        <v>1.7</v>
      </c>
      <c r="E102" s="319">
        <v>1</v>
      </c>
      <c r="F102" s="310">
        <v>0.12</v>
      </c>
      <c r="G102" s="331">
        <f>D102*E102*F102</f>
        <v>0.204</v>
      </c>
      <c r="H102" s="295"/>
      <c r="I102" s="295" t="s">
        <v>235</v>
      </c>
      <c r="J102" s="309">
        <v>1971.96</v>
      </c>
      <c r="K102" s="295" t="s">
        <v>126</v>
      </c>
      <c r="L102" s="332">
        <f>J102*G102</f>
        <v>402.27984</v>
      </c>
      <c r="M102" s="523" t="s">
        <v>236</v>
      </c>
    </row>
    <row r="103" spans="1:13" ht="18">
      <c r="A103" s="293"/>
      <c r="B103" s="294" t="s">
        <v>184</v>
      </c>
      <c r="C103" s="294"/>
      <c r="D103" s="319">
        <v>0</v>
      </c>
      <c r="E103" s="319">
        <v>0</v>
      </c>
      <c r="F103" s="310">
        <v>0</v>
      </c>
      <c r="G103" s="331">
        <f>D103*E103*F103</f>
        <v>0</v>
      </c>
      <c r="H103" s="295"/>
      <c r="I103" s="295" t="s">
        <v>184</v>
      </c>
      <c r="J103" s="296" t="s">
        <v>184</v>
      </c>
      <c r="K103" s="295" t="s">
        <v>126</v>
      </c>
      <c r="L103" s="332">
        <v>0</v>
      </c>
      <c r="M103" s="523" t="s">
        <v>184</v>
      </c>
    </row>
    <row r="104" spans="1:13" ht="18.75" thickBot="1">
      <c r="A104" s="293"/>
      <c r="B104" s="294" t="s">
        <v>22</v>
      </c>
      <c r="C104" s="294"/>
      <c r="D104" s="294"/>
      <c r="E104" s="294"/>
      <c r="F104" s="294"/>
      <c r="G104" s="294"/>
      <c r="H104" s="294"/>
      <c r="I104" s="295"/>
      <c r="J104" s="321" t="s">
        <v>22</v>
      </c>
      <c r="K104" s="295" t="s">
        <v>126</v>
      </c>
      <c r="L104" s="320">
        <f>SUM(L98:L103)</f>
        <v>2764.01886</v>
      </c>
      <c r="M104" s="523" t="s">
        <v>236</v>
      </c>
    </row>
    <row r="105" spans="1:13" ht="18.75" thickBot="1">
      <c r="A105" s="376"/>
      <c r="B105" s="385"/>
      <c r="C105" s="385"/>
      <c r="D105" s="385"/>
      <c r="E105" s="385"/>
      <c r="F105" s="385"/>
      <c r="G105" s="385"/>
      <c r="H105" s="388"/>
      <c r="I105" s="381"/>
      <c r="J105" s="381" t="s">
        <v>27</v>
      </c>
      <c r="K105" s="382" t="s">
        <v>126</v>
      </c>
      <c r="L105" s="399">
        <f>L104</f>
        <v>2764.01886</v>
      </c>
      <c r="M105" s="439" t="s">
        <v>236</v>
      </c>
    </row>
    <row r="106" spans="1:14" ht="18">
      <c r="A106" s="289"/>
      <c r="B106" s="470" t="s">
        <v>3</v>
      </c>
      <c r="C106" s="291"/>
      <c r="D106" s="291"/>
      <c r="E106" s="291"/>
      <c r="F106" s="291"/>
      <c r="G106" s="291"/>
      <c r="H106" s="291"/>
      <c r="I106" s="292"/>
      <c r="J106" s="291"/>
      <c r="K106" s="291"/>
      <c r="L106" s="291"/>
      <c r="M106" s="375"/>
      <c r="N106" s="329"/>
    </row>
    <row r="107" spans="1:14" ht="18">
      <c r="A107" s="293"/>
      <c r="B107" s="294" t="s">
        <v>239</v>
      </c>
      <c r="C107" s="294"/>
      <c r="D107" s="294"/>
      <c r="E107" s="294"/>
      <c r="F107" s="294"/>
      <c r="G107" s="294"/>
      <c r="H107" s="294"/>
      <c r="I107" s="295"/>
      <c r="J107" s="294"/>
      <c r="K107" s="294"/>
      <c r="L107" s="294"/>
      <c r="M107" s="373"/>
      <c r="N107" s="329"/>
    </row>
    <row r="108" spans="1:13" ht="18">
      <c r="A108" s="293"/>
      <c r="B108" s="294" t="s">
        <v>240</v>
      </c>
      <c r="C108" s="294"/>
      <c r="D108" s="294"/>
      <c r="E108" s="294"/>
      <c r="F108" s="294"/>
      <c r="G108" s="294" t="s">
        <v>244</v>
      </c>
      <c r="H108" s="294"/>
      <c r="I108" s="295"/>
      <c r="J108" s="294"/>
      <c r="K108" s="294"/>
      <c r="L108" s="294"/>
      <c r="M108" s="517"/>
    </row>
    <row r="109" spans="1:15" ht="18">
      <c r="A109" s="293"/>
      <c r="B109" s="294" t="s">
        <v>241</v>
      </c>
      <c r="C109" s="294"/>
      <c r="D109" s="296">
        <v>3</v>
      </c>
      <c r="E109" s="296" t="s">
        <v>18</v>
      </c>
      <c r="F109" s="295" t="s">
        <v>14</v>
      </c>
      <c r="G109" s="314">
        <v>17.13</v>
      </c>
      <c r="H109" s="295"/>
      <c r="I109" s="295"/>
      <c r="J109" s="295"/>
      <c r="K109" s="295" t="s">
        <v>126</v>
      </c>
      <c r="L109" s="310">
        <f>(G109*13)+300</f>
        <v>522.69</v>
      </c>
      <c r="M109" s="523" t="s">
        <v>242</v>
      </c>
      <c r="O109" s="333"/>
    </row>
    <row r="110" spans="1:15" ht="18.75" thickBot="1">
      <c r="A110" s="293"/>
      <c r="B110" s="294"/>
      <c r="C110" s="294"/>
      <c r="D110" s="294" t="s">
        <v>243</v>
      </c>
      <c r="E110" s="294"/>
      <c r="F110" s="334" t="s">
        <v>14</v>
      </c>
      <c r="G110" s="334">
        <f>L109</f>
        <v>522.69</v>
      </c>
      <c r="H110" s="295" t="s">
        <v>25</v>
      </c>
      <c r="I110" s="295">
        <v>10</v>
      </c>
      <c r="J110" s="295"/>
      <c r="K110" s="295" t="s">
        <v>126</v>
      </c>
      <c r="L110" s="310">
        <f>G110/I110</f>
        <v>52.269000000000005</v>
      </c>
      <c r="M110" s="523" t="s">
        <v>236</v>
      </c>
      <c r="O110" s="333"/>
    </row>
    <row r="111" spans="1:13" ht="18.75" thickBot="1">
      <c r="A111" s="376"/>
      <c r="B111" s="438"/>
      <c r="C111" s="380"/>
      <c r="D111" s="380"/>
      <c r="E111" s="380"/>
      <c r="F111" s="380"/>
      <c r="G111" s="380"/>
      <c r="H111" s="380"/>
      <c r="I111" s="382"/>
      <c r="J111" s="381" t="s">
        <v>27</v>
      </c>
      <c r="K111" s="382" t="s">
        <v>126</v>
      </c>
      <c r="L111" s="399">
        <f>L110</f>
        <v>52.269000000000005</v>
      </c>
      <c r="M111" s="439" t="s">
        <v>236</v>
      </c>
    </row>
    <row r="112" spans="1:14" ht="18">
      <c r="A112" s="289">
        <v>8</v>
      </c>
      <c r="B112" s="335" t="s">
        <v>402</v>
      </c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524"/>
      <c r="N112" s="329"/>
    </row>
    <row r="113" spans="1:13" ht="18">
      <c r="A113" s="293"/>
      <c r="B113" s="330" t="s">
        <v>284</v>
      </c>
      <c r="C113" s="330"/>
      <c r="D113" s="443">
        <v>364.49</v>
      </c>
      <c r="E113" s="330">
        <v>186.92</v>
      </c>
      <c r="F113" s="440" t="s">
        <v>291</v>
      </c>
      <c r="G113" s="506">
        <v>2</v>
      </c>
      <c r="H113" s="330"/>
      <c r="I113" s="330"/>
      <c r="J113" s="506"/>
      <c r="K113" s="506" t="s">
        <v>14</v>
      </c>
      <c r="L113" s="337">
        <f>(D113+E113)/2</f>
        <v>275.705</v>
      </c>
      <c r="M113" s="525" t="s">
        <v>19</v>
      </c>
    </row>
    <row r="114" spans="1:13" ht="18">
      <c r="A114" s="293"/>
      <c r="B114" s="330" t="s">
        <v>202</v>
      </c>
      <c r="C114" s="330"/>
      <c r="D114" s="330"/>
      <c r="E114" s="330"/>
      <c r="F114" s="330"/>
      <c r="G114" s="330"/>
      <c r="H114" s="330"/>
      <c r="I114" s="330"/>
      <c r="J114" s="506"/>
      <c r="K114" s="506" t="s">
        <v>14</v>
      </c>
      <c r="L114" s="443">
        <v>0</v>
      </c>
      <c r="M114" s="525" t="s">
        <v>19</v>
      </c>
    </row>
    <row r="115" spans="1:16" ht="18">
      <c r="A115" s="293"/>
      <c r="B115" s="330" t="s">
        <v>21</v>
      </c>
      <c r="C115" s="330"/>
      <c r="D115" s="631">
        <v>0</v>
      </c>
      <c r="E115" s="635"/>
      <c r="F115" s="330" t="s">
        <v>18</v>
      </c>
      <c r="G115" s="330"/>
      <c r="H115" s="330"/>
      <c r="I115" s="330"/>
      <c r="J115" s="506"/>
      <c r="K115" s="506" t="s">
        <v>14</v>
      </c>
      <c r="L115" s="360">
        <v>0</v>
      </c>
      <c r="M115" s="525" t="s">
        <v>19</v>
      </c>
      <c r="O115" s="340"/>
      <c r="P115" s="341"/>
    </row>
    <row r="116" spans="1:13" ht="18">
      <c r="A116" s="293"/>
      <c r="B116" s="330" t="s">
        <v>2</v>
      </c>
      <c r="C116" s="330"/>
      <c r="D116" s="330"/>
      <c r="E116" s="330"/>
      <c r="F116" s="330"/>
      <c r="G116" s="330"/>
      <c r="H116" s="330"/>
      <c r="I116" s="330"/>
      <c r="J116" s="506"/>
      <c r="K116" s="506" t="s">
        <v>14</v>
      </c>
      <c r="L116" s="338">
        <f>SUM(L113:L115)</f>
        <v>275.705</v>
      </c>
      <c r="M116" s="525" t="s">
        <v>19</v>
      </c>
    </row>
    <row r="117" spans="1:13" ht="18">
      <c r="A117" s="293"/>
      <c r="B117" s="330" t="s">
        <v>23</v>
      </c>
      <c r="C117" s="330"/>
      <c r="D117" s="339"/>
      <c r="E117" s="339">
        <f>L116</f>
        <v>275.705</v>
      </c>
      <c r="F117" s="506" t="s">
        <v>17</v>
      </c>
      <c r="G117" s="505">
        <v>1.4</v>
      </c>
      <c r="H117" s="330"/>
      <c r="I117" s="330"/>
      <c r="J117" s="506"/>
      <c r="K117" s="506" t="s">
        <v>14</v>
      </c>
      <c r="L117" s="337">
        <f>G117*E117</f>
        <v>385.98699999999997</v>
      </c>
      <c r="M117" s="525" t="s">
        <v>19</v>
      </c>
    </row>
    <row r="118" spans="1:13" ht="18">
      <c r="A118" s="293"/>
      <c r="B118" s="330" t="s">
        <v>254</v>
      </c>
      <c r="C118" s="330"/>
      <c r="D118" s="330"/>
      <c r="E118" s="330"/>
      <c r="F118" s="330"/>
      <c r="G118" s="330"/>
      <c r="H118" s="330"/>
      <c r="I118" s="330"/>
      <c r="J118" s="506"/>
      <c r="K118" s="506" t="s">
        <v>14</v>
      </c>
      <c r="L118" s="319">
        <f>H118*J118</f>
        <v>0</v>
      </c>
      <c r="M118" s="525" t="s">
        <v>19</v>
      </c>
    </row>
    <row r="119" spans="1:13" ht="18.75" thickBot="1">
      <c r="A119" s="293"/>
      <c r="B119" s="330"/>
      <c r="C119" s="330"/>
      <c r="D119" s="330"/>
      <c r="E119" s="330"/>
      <c r="F119" s="330"/>
      <c r="G119" s="330"/>
      <c r="H119" s="342"/>
      <c r="I119" s="330"/>
      <c r="J119" s="441" t="s">
        <v>22</v>
      </c>
      <c r="K119" s="506" t="s">
        <v>14</v>
      </c>
      <c r="L119" s="443">
        <f>L117+L118</f>
        <v>385.98699999999997</v>
      </c>
      <c r="M119" s="525" t="s">
        <v>19</v>
      </c>
    </row>
    <row r="120" spans="1:13" ht="18.75" thickBot="1">
      <c r="A120" s="376"/>
      <c r="B120" s="400"/>
      <c r="C120" s="400"/>
      <c r="D120" s="400"/>
      <c r="E120" s="400"/>
      <c r="F120" s="400"/>
      <c r="G120" s="400"/>
      <c r="H120" s="400"/>
      <c r="I120" s="401"/>
      <c r="J120" s="401" t="s">
        <v>199</v>
      </c>
      <c r="K120" s="402" t="s">
        <v>14</v>
      </c>
      <c r="L120" s="403">
        <f>ROUND(L119,2)</f>
        <v>385.99</v>
      </c>
      <c r="M120" s="526" t="s">
        <v>19</v>
      </c>
    </row>
    <row r="121" spans="1:14" ht="18">
      <c r="A121" s="293"/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512"/>
      <c r="N121" s="323"/>
    </row>
    <row r="122" spans="1:14" ht="18">
      <c r="A122" s="293"/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512"/>
      <c r="N122" s="323"/>
    </row>
    <row r="123" spans="1:14" ht="18">
      <c r="A123" s="293"/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512"/>
      <c r="N123" s="323"/>
    </row>
    <row r="124" spans="1:14" ht="18">
      <c r="A124" s="293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512"/>
      <c r="N124" s="323"/>
    </row>
    <row r="125" spans="1:14" ht="18">
      <c r="A125" s="293"/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512"/>
      <c r="N125" s="323"/>
    </row>
    <row r="126" spans="1:14" ht="18">
      <c r="A126" s="293"/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512"/>
      <c r="N126" s="323"/>
    </row>
    <row r="127" spans="1:14" ht="18">
      <c r="A127" s="293"/>
      <c r="B127" s="280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512"/>
      <c r="N127" s="323"/>
    </row>
    <row r="128" spans="1:14" ht="18">
      <c r="A128" s="293"/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512"/>
      <c r="N128" s="323"/>
    </row>
    <row r="129" spans="1:14" ht="18">
      <c r="A129" s="293"/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512"/>
      <c r="N129" s="323"/>
    </row>
    <row r="130" spans="1:14" ht="18">
      <c r="A130" s="515"/>
      <c r="B130" s="364"/>
      <c r="C130" s="364" t="s">
        <v>38</v>
      </c>
      <c r="D130" s="364"/>
      <c r="E130" s="364"/>
      <c r="F130" s="364"/>
      <c r="G130" s="364"/>
      <c r="H130" s="364"/>
      <c r="I130" s="364"/>
      <c r="J130" s="364"/>
      <c r="K130" s="364"/>
      <c r="L130" s="364"/>
      <c r="M130" s="516" t="s">
        <v>391</v>
      </c>
      <c r="N130" s="323"/>
    </row>
    <row r="131" spans="1:14" ht="18">
      <c r="A131" s="343">
        <v>9</v>
      </c>
      <c r="B131" s="344" t="s">
        <v>262</v>
      </c>
      <c r="C131" s="345"/>
      <c r="D131" s="345"/>
      <c r="E131" s="344"/>
      <c r="F131" s="344"/>
      <c r="G131" s="344"/>
      <c r="H131" s="346" t="s">
        <v>258</v>
      </c>
      <c r="I131" s="346"/>
      <c r="J131" s="346"/>
      <c r="K131" s="346"/>
      <c r="L131" s="346"/>
      <c r="M131" s="527"/>
      <c r="N131" s="347"/>
    </row>
    <row r="132" spans="1:14" ht="17.25">
      <c r="A132" s="348"/>
      <c r="B132" s="349" t="s">
        <v>259</v>
      </c>
      <c r="C132" s="349"/>
      <c r="D132" s="349"/>
      <c r="E132" s="349"/>
      <c r="F132" s="350">
        <v>2</v>
      </c>
      <c r="G132" s="349" t="s">
        <v>260</v>
      </c>
      <c r="H132" s="349"/>
      <c r="I132" s="349"/>
      <c r="J132" s="349"/>
      <c r="K132" s="346"/>
      <c r="L132" s="346"/>
      <c r="M132" s="528"/>
      <c r="N132" s="347"/>
    </row>
    <row r="133" spans="1:13" ht="18">
      <c r="A133" s="348"/>
      <c r="B133" s="344" t="s">
        <v>263</v>
      </c>
      <c r="C133" s="346"/>
      <c r="D133" s="346"/>
      <c r="E133" s="346"/>
      <c r="F133" s="349"/>
      <c r="G133" s="349"/>
      <c r="H133" s="351"/>
      <c r="I133" s="346"/>
      <c r="J133" s="346"/>
      <c r="K133" s="346"/>
      <c r="L133" s="346"/>
      <c r="M133" s="528"/>
    </row>
    <row r="134" spans="1:15" ht="17.25">
      <c r="A134" s="348"/>
      <c r="B134" s="378" t="s">
        <v>394</v>
      </c>
      <c r="C134" s="346"/>
      <c r="D134" s="346"/>
      <c r="E134" s="346"/>
      <c r="F134" s="360"/>
      <c r="G134" s="360">
        <v>1.76</v>
      </c>
      <c r="H134" s="351" t="s">
        <v>6</v>
      </c>
      <c r="I134" s="351" t="s">
        <v>20</v>
      </c>
      <c r="J134" s="360">
        <v>2046.73</v>
      </c>
      <c r="K134" s="351" t="s">
        <v>14</v>
      </c>
      <c r="L134" s="477">
        <f>J134*G134</f>
        <v>3602.2448</v>
      </c>
      <c r="M134" s="529" t="s">
        <v>405</v>
      </c>
      <c r="N134" s="352"/>
      <c r="O134" s="353"/>
    </row>
    <row r="135" spans="1:15" ht="17.25">
      <c r="A135" s="348"/>
      <c r="B135" s="346" t="s">
        <v>246</v>
      </c>
      <c r="C135" s="346"/>
      <c r="D135" s="346"/>
      <c r="E135" s="346"/>
      <c r="F135" s="360"/>
      <c r="G135" s="360">
        <v>90.74</v>
      </c>
      <c r="H135" s="351" t="s">
        <v>7</v>
      </c>
      <c r="I135" s="351" t="s">
        <v>20</v>
      </c>
      <c r="J135" s="360">
        <v>21</v>
      </c>
      <c r="K135" s="351" t="s">
        <v>14</v>
      </c>
      <c r="L135" s="477">
        <f aca="true" t="shared" si="1" ref="L135:L141">J135*G135</f>
        <v>1905.54</v>
      </c>
      <c r="M135" s="529" t="s">
        <v>405</v>
      </c>
      <c r="N135" s="352"/>
      <c r="O135" s="353"/>
    </row>
    <row r="136" spans="1:13" ht="18" thickBot="1">
      <c r="A136" s="348"/>
      <c r="B136" s="346" t="s">
        <v>28</v>
      </c>
      <c r="C136" s="346"/>
      <c r="D136" s="346"/>
      <c r="E136" s="346"/>
      <c r="F136" s="360"/>
      <c r="G136" s="360">
        <f>SUM(G134:G135)*0.025</f>
        <v>2.3125</v>
      </c>
      <c r="H136" s="351" t="s">
        <v>7</v>
      </c>
      <c r="I136" s="351" t="s">
        <v>20</v>
      </c>
      <c r="J136" s="360">
        <v>37.38</v>
      </c>
      <c r="K136" s="351" t="s">
        <v>14</v>
      </c>
      <c r="L136" s="477">
        <f t="shared" si="1"/>
        <v>86.44125000000001</v>
      </c>
      <c r="M136" s="529" t="s">
        <v>405</v>
      </c>
    </row>
    <row r="137" spans="1:18" ht="18.75" thickBot="1">
      <c r="A137" s="348"/>
      <c r="B137" s="346" t="s">
        <v>276</v>
      </c>
      <c r="C137" s="346"/>
      <c r="D137" s="346"/>
      <c r="E137" s="346"/>
      <c r="F137" s="360"/>
      <c r="G137" s="360">
        <v>7.49</v>
      </c>
      <c r="H137" s="351" t="s">
        <v>8</v>
      </c>
      <c r="I137" s="351" t="s">
        <v>20</v>
      </c>
      <c r="J137" s="360">
        <v>363.82</v>
      </c>
      <c r="K137" s="351" t="s">
        <v>14</v>
      </c>
      <c r="L137" s="477">
        <f t="shared" si="1"/>
        <v>2725.0118</v>
      </c>
      <c r="M137" s="529" t="s">
        <v>405</v>
      </c>
      <c r="O137" s="474" t="str">
        <f>B138</f>
        <v>เหล็กฉากขอบบ่อ (L-75x75x6 มม.) </v>
      </c>
      <c r="P137" s="475"/>
      <c r="Q137" s="475"/>
      <c r="R137" s="476"/>
    </row>
    <row r="138" spans="1:18" ht="18">
      <c r="A138" s="348"/>
      <c r="B138" s="346" t="s">
        <v>408</v>
      </c>
      <c r="C138" s="346"/>
      <c r="D138" s="346"/>
      <c r="E138" s="346"/>
      <c r="F138" s="360"/>
      <c r="G138" s="360">
        <f>O141</f>
        <v>6.2</v>
      </c>
      <c r="H138" s="351" t="s">
        <v>30</v>
      </c>
      <c r="I138" s="351" t="s">
        <v>20</v>
      </c>
      <c r="J138" s="360">
        <f>Q139</f>
        <v>162.77333333333334</v>
      </c>
      <c r="K138" s="351" t="s">
        <v>14</v>
      </c>
      <c r="L138" s="477">
        <f t="shared" si="1"/>
        <v>1009.1946666666668</v>
      </c>
      <c r="M138" s="529" t="s">
        <v>405</v>
      </c>
      <c r="O138" s="472">
        <v>41.1</v>
      </c>
      <c r="P138" s="471">
        <v>976.64</v>
      </c>
      <c r="Q138" s="471">
        <f>P138/O138</f>
        <v>23.762530413625303</v>
      </c>
      <c r="R138" s="473" t="s">
        <v>407</v>
      </c>
    </row>
    <row r="139" spans="1:18" ht="18">
      <c r="A139" s="348"/>
      <c r="B139" s="346" t="s">
        <v>277</v>
      </c>
      <c r="C139" s="346"/>
      <c r="D139" s="346"/>
      <c r="E139" s="346"/>
      <c r="F139" s="360"/>
      <c r="G139" s="360">
        <f>O141*Q140</f>
        <v>42.470000000000006</v>
      </c>
      <c r="H139" s="351" t="s">
        <v>7</v>
      </c>
      <c r="I139" s="351" t="s">
        <v>20</v>
      </c>
      <c r="J139" s="360">
        <v>8.5</v>
      </c>
      <c r="K139" s="351" t="s">
        <v>14</v>
      </c>
      <c r="L139" s="477">
        <f t="shared" si="1"/>
        <v>360.99500000000006</v>
      </c>
      <c r="M139" s="529" t="s">
        <v>405</v>
      </c>
      <c r="O139" s="472">
        <f>P138</f>
        <v>976.64</v>
      </c>
      <c r="P139" s="471">
        <v>6</v>
      </c>
      <c r="Q139" s="471">
        <f>O139/P139</f>
        <v>162.77333333333334</v>
      </c>
      <c r="R139" s="473" t="s">
        <v>141</v>
      </c>
    </row>
    <row r="140" spans="1:18" ht="18.75" thickBot="1">
      <c r="A140" s="348"/>
      <c r="B140" s="346" t="s">
        <v>265</v>
      </c>
      <c r="C140" s="346"/>
      <c r="D140" s="346"/>
      <c r="E140" s="346"/>
      <c r="F140" s="360"/>
      <c r="G140" s="360">
        <v>2.3</v>
      </c>
      <c r="H140" s="351" t="s">
        <v>6</v>
      </c>
      <c r="I140" s="351" t="s">
        <v>20</v>
      </c>
      <c r="J140" s="360">
        <f>L204</f>
        <v>20.53</v>
      </c>
      <c r="K140" s="351" t="s">
        <v>14</v>
      </c>
      <c r="L140" s="477">
        <f t="shared" si="1"/>
        <v>47.219</v>
      </c>
      <c r="M140" s="529" t="s">
        <v>405</v>
      </c>
      <c r="O140" s="472">
        <f>O138</f>
        <v>41.1</v>
      </c>
      <c r="P140" s="471">
        <f>P139</f>
        <v>6</v>
      </c>
      <c r="Q140" s="471">
        <f>O140/P140</f>
        <v>6.8500000000000005</v>
      </c>
      <c r="R140" s="473" t="s">
        <v>409</v>
      </c>
    </row>
    <row r="141" spans="1:18" ht="18.75" thickBot="1">
      <c r="A141" s="348"/>
      <c r="B141" s="346" t="s">
        <v>247</v>
      </c>
      <c r="C141" s="346"/>
      <c r="D141" s="346"/>
      <c r="E141" s="346"/>
      <c r="F141" s="360"/>
      <c r="G141" s="360">
        <v>0.93</v>
      </c>
      <c r="H141" s="351" t="s">
        <v>8</v>
      </c>
      <c r="I141" s="351" t="s">
        <v>20</v>
      </c>
      <c r="J141" s="360">
        <f>L209</f>
        <v>34.48919</v>
      </c>
      <c r="K141" s="351" t="s">
        <v>14</v>
      </c>
      <c r="L141" s="477">
        <f t="shared" si="1"/>
        <v>32.074946700000005</v>
      </c>
      <c r="M141" s="529" t="s">
        <v>405</v>
      </c>
      <c r="O141" s="572">
        <v>6.2</v>
      </c>
      <c r="P141" s="475"/>
      <c r="Q141" s="475"/>
      <c r="R141" s="476"/>
    </row>
    <row r="142" spans="1:13" ht="18">
      <c r="A142" s="348"/>
      <c r="B142" s="346"/>
      <c r="C142" s="346"/>
      <c r="D142" s="346"/>
      <c r="E142" s="346"/>
      <c r="F142" s="346"/>
      <c r="G142" s="346"/>
      <c r="H142" s="354"/>
      <c r="I142" s="344"/>
      <c r="J142" s="354" t="s">
        <v>248</v>
      </c>
      <c r="K142" s="355" t="s">
        <v>14</v>
      </c>
      <c r="L142" s="478">
        <f>SUM(L134:L141)</f>
        <v>9768.721463366666</v>
      </c>
      <c r="M142" s="530" t="s">
        <v>405</v>
      </c>
    </row>
    <row r="143" spans="1:13" ht="18.75" thickBot="1">
      <c r="A143" s="348"/>
      <c r="B143" s="344" t="s">
        <v>264</v>
      </c>
      <c r="C143" s="346"/>
      <c r="D143" s="346"/>
      <c r="E143" s="346"/>
      <c r="F143" s="346"/>
      <c r="G143" s="346"/>
      <c r="H143" s="356"/>
      <c r="I143" s="351"/>
      <c r="J143" s="346"/>
      <c r="K143" s="346"/>
      <c r="L143" s="346"/>
      <c r="M143" s="528"/>
    </row>
    <row r="144" spans="1:18" ht="18.75" thickBot="1">
      <c r="A144" s="348"/>
      <c r="B144" s="378" t="s">
        <v>394</v>
      </c>
      <c r="C144" s="346"/>
      <c r="D144" s="346"/>
      <c r="E144" s="346"/>
      <c r="F144" s="360"/>
      <c r="G144" s="360">
        <v>0.14</v>
      </c>
      <c r="H144" s="351" t="s">
        <v>6</v>
      </c>
      <c r="I144" s="351" t="s">
        <v>20</v>
      </c>
      <c r="J144" s="360">
        <f>J134</f>
        <v>2046.73</v>
      </c>
      <c r="K144" s="351" t="s">
        <v>14</v>
      </c>
      <c r="L144" s="469">
        <f>J144*G144</f>
        <v>286.54220000000004</v>
      </c>
      <c r="M144" s="529" t="s">
        <v>405</v>
      </c>
      <c r="O144" s="474" t="str">
        <f>B147</f>
        <v>เหล็กแบนฝาเหล็ก 100x9 มม.</v>
      </c>
      <c r="P144" s="475"/>
      <c r="Q144" s="475"/>
      <c r="R144" s="476"/>
    </row>
    <row r="145" spans="1:18" ht="18">
      <c r="A145" s="348"/>
      <c r="B145" s="346" t="s">
        <v>261</v>
      </c>
      <c r="C145" s="346"/>
      <c r="D145" s="330"/>
      <c r="E145" s="330"/>
      <c r="F145" s="360"/>
      <c r="G145" s="360">
        <f>O148</f>
        <v>21.39</v>
      </c>
      <c r="H145" s="351" t="s">
        <v>7</v>
      </c>
      <c r="I145" s="351" t="s">
        <v>20</v>
      </c>
      <c r="J145" s="360">
        <v>20.4</v>
      </c>
      <c r="K145" s="351" t="s">
        <v>14</v>
      </c>
      <c r="L145" s="469">
        <f aca="true" t="shared" si="2" ref="L145:L153">J145*G145</f>
        <v>436.356</v>
      </c>
      <c r="M145" s="529" t="s">
        <v>405</v>
      </c>
      <c r="O145" s="472">
        <v>42</v>
      </c>
      <c r="P145" s="471">
        <v>1059.66</v>
      </c>
      <c r="Q145" s="471">
        <f>P145/O145</f>
        <v>25.23</v>
      </c>
      <c r="R145" s="473" t="s">
        <v>407</v>
      </c>
    </row>
    <row r="146" spans="1:18" ht="18">
      <c r="A146" s="348"/>
      <c r="B146" s="346" t="s">
        <v>28</v>
      </c>
      <c r="C146" s="346"/>
      <c r="D146" s="330"/>
      <c r="E146" s="330"/>
      <c r="F146" s="360"/>
      <c r="G146" s="360">
        <f>G145*0.03</f>
        <v>0.6417</v>
      </c>
      <c r="H146" s="351" t="s">
        <v>7</v>
      </c>
      <c r="I146" s="351" t="s">
        <v>20</v>
      </c>
      <c r="J146" s="360">
        <v>37.38</v>
      </c>
      <c r="K146" s="351" t="s">
        <v>14</v>
      </c>
      <c r="L146" s="469">
        <f t="shared" si="2"/>
        <v>23.986746000000004</v>
      </c>
      <c r="M146" s="529" t="s">
        <v>405</v>
      </c>
      <c r="O146" s="472">
        <f>P145</f>
        <v>1059.66</v>
      </c>
      <c r="P146" s="471">
        <v>6</v>
      </c>
      <c r="Q146" s="471">
        <f>O146/P146</f>
        <v>176.61</v>
      </c>
      <c r="R146" s="473" t="s">
        <v>141</v>
      </c>
    </row>
    <row r="147" spans="1:18" ht="18.75" thickBot="1">
      <c r="A147" s="348"/>
      <c r="B147" s="346" t="s">
        <v>420</v>
      </c>
      <c r="C147" s="346"/>
      <c r="D147" s="346"/>
      <c r="E147" s="346"/>
      <c r="F147" s="360"/>
      <c r="G147" s="360">
        <v>21.39</v>
      </c>
      <c r="H147" s="351" t="s">
        <v>30</v>
      </c>
      <c r="I147" s="351" t="s">
        <v>20</v>
      </c>
      <c r="J147" s="360">
        <v>176.61</v>
      </c>
      <c r="K147" s="351" t="s">
        <v>14</v>
      </c>
      <c r="L147" s="469">
        <f t="shared" si="2"/>
        <v>3777.6879000000004</v>
      </c>
      <c r="M147" s="529" t="s">
        <v>405</v>
      </c>
      <c r="O147" s="472">
        <f>O145</f>
        <v>42</v>
      </c>
      <c r="P147" s="471">
        <f>P146</f>
        <v>6</v>
      </c>
      <c r="Q147" s="471">
        <f>O147/P147</f>
        <v>7</v>
      </c>
      <c r="R147" s="473" t="s">
        <v>409</v>
      </c>
    </row>
    <row r="148" spans="1:18" ht="18.75" thickBot="1">
      <c r="A148" s="348"/>
      <c r="B148" s="346" t="s">
        <v>277</v>
      </c>
      <c r="C148" s="346"/>
      <c r="D148" s="346"/>
      <c r="E148" s="346"/>
      <c r="F148" s="360"/>
      <c r="G148" s="360">
        <f>G147*Q147</f>
        <v>149.73000000000002</v>
      </c>
      <c r="H148" s="351" t="s">
        <v>7</v>
      </c>
      <c r="I148" s="351" t="s">
        <v>20</v>
      </c>
      <c r="J148" s="360">
        <v>8.5</v>
      </c>
      <c r="K148" s="351" t="s">
        <v>14</v>
      </c>
      <c r="L148" s="477">
        <f t="shared" si="2"/>
        <v>1272.7050000000002</v>
      </c>
      <c r="M148" s="529" t="s">
        <v>405</v>
      </c>
      <c r="O148" s="572">
        <v>21.39</v>
      </c>
      <c r="P148" s="475"/>
      <c r="Q148" s="475"/>
      <c r="R148" s="476"/>
    </row>
    <row r="149" spans="1:18" ht="18.75" thickBot="1">
      <c r="A149" s="348"/>
      <c r="B149" s="346" t="s">
        <v>249</v>
      </c>
      <c r="C149" s="346"/>
      <c r="D149" s="346"/>
      <c r="E149" s="346"/>
      <c r="F149" s="360"/>
      <c r="G149" s="360">
        <f>G147*0.2</f>
        <v>4.2780000000000005</v>
      </c>
      <c r="H149" s="351" t="s">
        <v>8</v>
      </c>
      <c r="I149" s="351" t="s">
        <v>20</v>
      </c>
      <c r="J149" s="360">
        <f>L203</f>
        <v>20.53</v>
      </c>
      <c r="K149" s="351" t="s">
        <v>14</v>
      </c>
      <c r="L149" s="469">
        <f>J149*G149</f>
        <v>87.82734000000002</v>
      </c>
      <c r="M149" s="529" t="s">
        <v>405</v>
      </c>
      <c r="O149" s="474" t="str">
        <f>B150</f>
        <v>เหล็กแบนขอบฝาคอนกรีต 100x3 มม. </v>
      </c>
      <c r="P149" s="475"/>
      <c r="Q149" s="475"/>
      <c r="R149" s="476"/>
    </row>
    <row r="150" spans="1:18" ht="18">
      <c r="A150" s="348"/>
      <c r="B150" s="346" t="s">
        <v>419</v>
      </c>
      <c r="C150" s="346"/>
      <c r="D150" s="346"/>
      <c r="E150" s="346"/>
      <c r="F150" s="360"/>
      <c r="G150" s="360">
        <f>O153</f>
        <v>8.16</v>
      </c>
      <c r="H150" s="351" t="s">
        <v>30</v>
      </c>
      <c r="I150" s="351" t="s">
        <v>20</v>
      </c>
      <c r="J150" s="360">
        <f>Q151</f>
        <v>72.58333333333333</v>
      </c>
      <c r="K150" s="351" t="s">
        <v>14</v>
      </c>
      <c r="L150" s="469">
        <f t="shared" si="2"/>
        <v>592.28</v>
      </c>
      <c r="M150" s="529" t="s">
        <v>405</v>
      </c>
      <c r="O150" s="472">
        <v>14.34</v>
      </c>
      <c r="P150" s="471">
        <v>435.5</v>
      </c>
      <c r="Q150" s="471">
        <f>P150/O150</f>
        <v>30.369595536959554</v>
      </c>
      <c r="R150" s="473" t="s">
        <v>407</v>
      </c>
    </row>
    <row r="151" spans="1:18" ht="18">
      <c r="A151" s="348"/>
      <c r="B151" s="346" t="s">
        <v>277</v>
      </c>
      <c r="C151" s="346"/>
      <c r="D151" s="346"/>
      <c r="E151" s="346"/>
      <c r="F151" s="360"/>
      <c r="G151" s="360">
        <f>G150*Q152</f>
        <v>19.5024</v>
      </c>
      <c r="H151" s="351" t="s">
        <v>7</v>
      </c>
      <c r="I151" s="351" t="s">
        <v>20</v>
      </c>
      <c r="J151" s="360">
        <v>8.5</v>
      </c>
      <c r="K151" s="351" t="s">
        <v>14</v>
      </c>
      <c r="L151" s="477">
        <f>J151*G151</f>
        <v>165.77040000000002</v>
      </c>
      <c r="M151" s="529" t="s">
        <v>405</v>
      </c>
      <c r="O151" s="472">
        <f>P150</f>
        <v>435.5</v>
      </c>
      <c r="P151" s="471">
        <v>6</v>
      </c>
      <c r="Q151" s="471">
        <f>O151/P151</f>
        <v>72.58333333333333</v>
      </c>
      <c r="R151" s="473" t="s">
        <v>141</v>
      </c>
    </row>
    <row r="152" spans="1:18" ht="18.75" thickBot="1">
      <c r="A152" s="348"/>
      <c r="B152" s="346" t="s">
        <v>249</v>
      </c>
      <c r="C152" s="346"/>
      <c r="D152" s="346"/>
      <c r="E152" s="346"/>
      <c r="F152" s="360"/>
      <c r="G152" s="573">
        <f>G150*0.1</f>
        <v>0.8160000000000001</v>
      </c>
      <c r="H152" s="351" t="s">
        <v>8</v>
      </c>
      <c r="I152" s="351" t="s">
        <v>20</v>
      </c>
      <c r="J152" s="360">
        <f>L206</f>
        <v>31.05</v>
      </c>
      <c r="K152" s="351" t="s">
        <v>14</v>
      </c>
      <c r="L152" s="469">
        <f>J152*G152</f>
        <v>25.336800000000004</v>
      </c>
      <c r="M152" s="529" t="s">
        <v>405</v>
      </c>
      <c r="O152" s="472">
        <f>O150</f>
        <v>14.34</v>
      </c>
      <c r="P152" s="471">
        <f>P151</f>
        <v>6</v>
      </c>
      <c r="Q152" s="471">
        <f>O152/P152</f>
        <v>2.39</v>
      </c>
      <c r="R152" s="473" t="s">
        <v>409</v>
      </c>
    </row>
    <row r="153" spans="1:18" ht="18.75" thickBot="1">
      <c r="A153" s="348"/>
      <c r="B153" s="346" t="s">
        <v>410</v>
      </c>
      <c r="C153" s="346"/>
      <c r="D153" s="346"/>
      <c r="E153" s="346"/>
      <c r="F153" s="360"/>
      <c r="G153" s="360">
        <v>1.2</v>
      </c>
      <c r="H153" s="351" t="s">
        <v>30</v>
      </c>
      <c r="I153" s="351" t="s">
        <v>20</v>
      </c>
      <c r="J153" s="360">
        <v>42.05</v>
      </c>
      <c r="K153" s="351" t="s">
        <v>14</v>
      </c>
      <c r="L153" s="469">
        <f t="shared" si="2"/>
        <v>50.459999999999994</v>
      </c>
      <c r="M153" s="529" t="s">
        <v>405</v>
      </c>
      <c r="N153" s="359"/>
      <c r="O153" s="572">
        <v>8.16</v>
      </c>
      <c r="P153" s="475"/>
      <c r="Q153" s="475"/>
      <c r="R153" s="476"/>
    </row>
    <row r="154" spans="1:13" ht="18.75" thickBot="1">
      <c r="A154" s="348"/>
      <c r="B154" s="346"/>
      <c r="C154" s="346"/>
      <c r="D154" s="346"/>
      <c r="E154" s="346"/>
      <c r="F154" s="346"/>
      <c r="G154" s="346"/>
      <c r="H154" s="346"/>
      <c r="I154" s="354"/>
      <c r="J154" s="354" t="s">
        <v>250</v>
      </c>
      <c r="K154" s="355" t="s">
        <v>14</v>
      </c>
      <c r="L154" s="478">
        <f>SUM(L144:L153)</f>
        <v>6718.952386000001</v>
      </c>
      <c r="M154" s="530" t="s">
        <v>405</v>
      </c>
    </row>
    <row r="155" spans="1:13" ht="18">
      <c r="A155" s="405"/>
      <c r="B155" s="335"/>
      <c r="C155" s="406" t="s">
        <v>273</v>
      </c>
      <c r="D155" s="406"/>
      <c r="E155" s="407" t="s">
        <v>251</v>
      </c>
      <c r="F155" s="406" t="s">
        <v>252</v>
      </c>
      <c r="G155" s="406"/>
      <c r="H155" s="406"/>
      <c r="I155" s="406"/>
      <c r="J155" s="406"/>
      <c r="K155" s="406"/>
      <c r="L155" s="406"/>
      <c r="M155" s="435"/>
    </row>
    <row r="156" spans="1:13" ht="18.75" thickBot="1">
      <c r="A156" s="408"/>
      <c r="B156" s="409"/>
      <c r="C156" s="410"/>
      <c r="D156" s="410"/>
      <c r="E156" s="411" t="s">
        <v>251</v>
      </c>
      <c r="F156" s="444"/>
      <c r="G156" s="444">
        <f>L142</f>
        <v>9768.721463366666</v>
      </c>
      <c r="H156" s="411" t="s">
        <v>253</v>
      </c>
      <c r="I156" s="444">
        <f>L154</f>
        <v>6718.952386000001</v>
      </c>
      <c r="J156" s="444"/>
      <c r="K156" s="411" t="s">
        <v>14</v>
      </c>
      <c r="L156" s="508">
        <f>I156+G156</f>
        <v>16487.673849366667</v>
      </c>
      <c r="M156" s="445" t="s">
        <v>405</v>
      </c>
    </row>
    <row r="157" spans="1:13" ht="18">
      <c r="A157" s="531"/>
      <c r="B157" s="358"/>
      <c r="C157" s="344"/>
      <c r="D157" s="344"/>
      <c r="E157" s="355"/>
      <c r="F157" s="365"/>
      <c r="G157" s="365"/>
      <c r="H157" s="355"/>
      <c r="I157" s="365"/>
      <c r="J157" s="365"/>
      <c r="K157" s="344"/>
      <c r="L157" s="355"/>
      <c r="M157" s="532"/>
    </row>
    <row r="158" spans="1:13" ht="18">
      <c r="A158" s="531"/>
      <c r="B158" s="358"/>
      <c r="C158" s="344"/>
      <c r="D158" s="344"/>
      <c r="E158" s="355"/>
      <c r="F158" s="365"/>
      <c r="G158" s="365"/>
      <c r="H158" s="355"/>
      <c r="I158" s="365"/>
      <c r="J158" s="365"/>
      <c r="K158" s="344"/>
      <c r="L158" s="355"/>
      <c r="M158" s="532"/>
    </row>
    <row r="159" spans="1:13" ht="18">
      <c r="A159" s="531"/>
      <c r="B159" s="358"/>
      <c r="C159" s="344"/>
      <c r="D159" s="344"/>
      <c r="E159" s="355"/>
      <c r="F159" s="365"/>
      <c r="G159" s="365"/>
      <c r="H159" s="355"/>
      <c r="I159" s="365"/>
      <c r="J159" s="365"/>
      <c r="K159" s="344"/>
      <c r="L159" s="355"/>
      <c r="M159" s="532"/>
    </row>
    <row r="160" spans="1:13" ht="18">
      <c r="A160" s="531"/>
      <c r="B160" s="358"/>
      <c r="C160" s="344"/>
      <c r="D160" s="344"/>
      <c r="E160" s="355"/>
      <c r="F160" s="365"/>
      <c r="G160" s="365"/>
      <c r="H160" s="355"/>
      <c r="I160" s="365"/>
      <c r="J160" s="365"/>
      <c r="K160" s="344"/>
      <c r="L160" s="355"/>
      <c r="M160" s="532"/>
    </row>
    <row r="161" spans="1:13" ht="18">
      <c r="A161" s="531"/>
      <c r="B161" s="358"/>
      <c r="C161" s="344"/>
      <c r="D161" s="344"/>
      <c r="E161" s="355"/>
      <c r="F161" s="365"/>
      <c r="G161" s="365"/>
      <c r="H161" s="355"/>
      <c r="I161" s="365"/>
      <c r="J161" s="365"/>
      <c r="K161" s="344"/>
      <c r="L161" s="355"/>
      <c r="M161" s="532"/>
    </row>
    <row r="162" spans="1:13" ht="18">
      <c r="A162" s="531"/>
      <c r="B162" s="358"/>
      <c r="C162" s="344"/>
      <c r="D162" s="344"/>
      <c r="E162" s="355"/>
      <c r="F162" s="365"/>
      <c r="G162" s="365"/>
      <c r="H162" s="355"/>
      <c r="I162" s="365"/>
      <c r="J162" s="365"/>
      <c r="K162" s="344"/>
      <c r="L162" s="355"/>
      <c r="M162" s="532"/>
    </row>
    <row r="163" spans="1:13" ht="18">
      <c r="A163" s="531"/>
      <c r="B163" s="358"/>
      <c r="C163" s="344"/>
      <c r="D163" s="344"/>
      <c r="E163" s="355"/>
      <c r="F163" s="365"/>
      <c r="G163" s="365"/>
      <c r="H163" s="355"/>
      <c r="I163" s="365"/>
      <c r="J163" s="365"/>
      <c r="K163" s="344"/>
      <c r="L163" s="355"/>
      <c r="M163" s="532"/>
    </row>
    <row r="164" spans="1:13" ht="18">
      <c r="A164" s="531"/>
      <c r="B164" s="358"/>
      <c r="C164" s="344"/>
      <c r="D164" s="344"/>
      <c r="E164" s="355"/>
      <c r="F164" s="365"/>
      <c r="G164" s="365"/>
      <c r="H164" s="355"/>
      <c r="I164" s="365"/>
      <c r="J164" s="365"/>
      <c r="K164" s="344"/>
      <c r="L164" s="355"/>
      <c r="M164" s="532"/>
    </row>
    <row r="165" spans="1:13" ht="18">
      <c r="A165" s="531"/>
      <c r="B165" s="358"/>
      <c r="C165" s="344"/>
      <c r="D165" s="344"/>
      <c r="E165" s="355"/>
      <c r="F165" s="365"/>
      <c r="G165" s="365"/>
      <c r="H165" s="355"/>
      <c r="I165" s="365"/>
      <c r="J165" s="365"/>
      <c r="K165" s="344"/>
      <c r="L165" s="355"/>
      <c r="M165" s="532"/>
    </row>
    <row r="166" spans="1:13" ht="18">
      <c r="A166" s="531"/>
      <c r="B166" s="358"/>
      <c r="C166" s="344"/>
      <c r="D166" s="344"/>
      <c r="E166" s="355"/>
      <c r="F166" s="365"/>
      <c r="G166" s="365"/>
      <c r="H166" s="355"/>
      <c r="I166" s="365"/>
      <c r="J166" s="365"/>
      <c r="K166" s="344"/>
      <c r="L166" s="355"/>
      <c r="M166" s="532"/>
    </row>
    <row r="167" spans="1:13" ht="18">
      <c r="A167" s="531"/>
      <c r="B167" s="358"/>
      <c r="C167" s="344"/>
      <c r="D167" s="344"/>
      <c r="E167" s="355"/>
      <c r="F167" s="365"/>
      <c r="G167" s="365"/>
      <c r="H167" s="355"/>
      <c r="I167" s="365"/>
      <c r="J167" s="365"/>
      <c r="K167" s="344"/>
      <c r="L167" s="355"/>
      <c r="M167" s="532"/>
    </row>
    <row r="168" spans="1:13" ht="18">
      <c r="A168" s="531"/>
      <c r="B168" s="358"/>
      <c r="C168" s="344"/>
      <c r="D168" s="344"/>
      <c r="E168" s="355"/>
      <c r="F168" s="365"/>
      <c r="G168" s="365"/>
      <c r="H168" s="355"/>
      <c r="I168" s="365"/>
      <c r="J168" s="365"/>
      <c r="K168" s="344"/>
      <c r="L168" s="355"/>
      <c r="M168" s="532"/>
    </row>
    <row r="169" spans="1:13" ht="18">
      <c r="A169" s="531"/>
      <c r="B169" s="358"/>
      <c r="C169" s="344"/>
      <c r="D169" s="344"/>
      <c r="E169" s="355"/>
      <c r="F169" s="365"/>
      <c r="G169" s="365"/>
      <c r="H169" s="355"/>
      <c r="I169" s="365"/>
      <c r="J169" s="365"/>
      <c r="K169" s="344"/>
      <c r="L169" s="355"/>
      <c r="M169" s="532"/>
    </row>
    <row r="170" spans="1:13" ht="18">
      <c r="A170" s="531"/>
      <c r="B170" s="358"/>
      <c r="C170" s="344"/>
      <c r="D170" s="344"/>
      <c r="E170" s="355"/>
      <c r="F170" s="365"/>
      <c r="G170" s="365"/>
      <c r="H170" s="355"/>
      <c r="I170" s="365"/>
      <c r="J170" s="365"/>
      <c r="K170" s="344"/>
      <c r="L170" s="355"/>
      <c r="M170" s="532"/>
    </row>
    <row r="171" spans="1:13" ht="18">
      <c r="A171" s="531"/>
      <c r="B171" s="358"/>
      <c r="C171" s="344"/>
      <c r="D171" s="344"/>
      <c r="E171" s="355"/>
      <c r="F171" s="365"/>
      <c r="G171" s="365"/>
      <c r="H171" s="355"/>
      <c r="I171" s="365"/>
      <c r="J171" s="365"/>
      <c r="K171" s="344"/>
      <c r="L171" s="355"/>
      <c r="M171" s="532"/>
    </row>
    <row r="172" spans="1:14" ht="18">
      <c r="A172" s="531"/>
      <c r="B172" s="358"/>
      <c r="C172" s="344"/>
      <c r="D172" s="344"/>
      <c r="E172" s="355"/>
      <c r="F172" s="365"/>
      <c r="G172" s="365"/>
      <c r="H172" s="355"/>
      <c r="I172" s="365"/>
      <c r="J172" s="365"/>
      <c r="K172" s="344"/>
      <c r="L172" s="355"/>
      <c r="M172" s="532"/>
      <c r="N172" s="347"/>
    </row>
    <row r="173" spans="1:14" ht="18">
      <c r="A173" s="515"/>
      <c r="B173" s="364"/>
      <c r="C173" s="364" t="s">
        <v>38</v>
      </c>
      <c r="D173" s="364"/>
      <c r="E173" s="364"/>
      <c r="F173" s="364"/>
      <c r="G173" s="364"/>
      <c r="H173" s="364"/>
      <c r="I173" s="364"/>
      <c r="J173" s="364"/>
      <c r="K173" s="364"/>
      <c r="L173" s="364"/>
      <c r="M173" s="516" t="s">
        <v>392</v>
      </c>
      <c r="N173" s="347"/>
    </row>
    <row r="174" spans="1:13" ht="18">
      <c r="A174" s="343">
        <v>9</v>
      </c>
      <c r="B174" s="344" t="s">
        <v>266</v>
      </c>
      <c r="C174" s="345"/>
      <c r="D174" s="345"/>
      <c r="E174" s="344"/>
      <c r="F174" s="344"/>
      <c r="G174" s="346"/>
      <c r="H174" s="346" t="s">
        <v>258</v>
      </c>
      <c r="I174" s="346"/>
      <c r="J174" s="346"/>
      <c r="K174" s="346"/>
      <c r="L174" s="346"/>
      <c r="M174" s="527"/>
    </row>
    <row r="175" spans="1:14" ht="17.25">
      <c r="A175" s="348"/>
      <c r="B175" s="349" t="s">
        <v>267</v>
      </c>
      <c r="C175" s="349"/>
      <c r="D175" s="349"/>
      <c r="E175" s="349"/>
      <c r="F175" s="350">
        <v>0.6</v>
      </c>
      <c r="G175" s="349" t="s">
        <v>268</v>
      </c>
      <c r="H175" s="349"/>
      <c r="I175" s="349"/>
      <c r="J175" s="349"/>
      <c r="K175" s="346"/>
      <c r="L175" s="346"/>
      <c r="M175" s="527"/>
      <c r="N175" s="352"/>
    </row>
    <row r="176" spans="1:16" ht="18">
      <c r="A176" s="348"/>
      <c r="B176" s="344" t="s">
        <v>269</v>
      </c>
      <c r="C176" s="346"/>
      <c r="D176" s="346"/>
      <c r="E176" s="346"/>
      <c r="F176" s="349"/>
      <c r="G176" s="349"/>
      <c r="H176" s="351"/>
      <c r="I176" s="346"/>
      <c r="J176" s="346"/>
      <c r="K176" s="346"/>
      <c r="L176" s="346"/>
      <c r="M176" s="527"/>
      <c r="N176" s="352"/>
      <c r="P176" s="357"/>
    </row>
    <row r="177" spans="1:15" ht="17.25">
      <c r="A177" s="348"/>
      <c r="B177" s="378" t="s">
        <v>394</v>
      </c>
      <c r="C177" s="346"/>
      <c r="D177" s="346"/>
      <c r="E177" s="346"/>
      <c r="F177" s="360"/>
      <c r="G177" s="360">
        <v>0.17</v>
      </c>
      <c r="H177" s="351" t="s">
        <v>6</v>
      </c>
      <c r="I177" s="351" t="s">
        <v>20</v>
      </c>
      <c r="J177" s="360">
        <f>J134</f>
        <v>2046.73</v>
      </c>
      <c r="K177" s="351" t="s">
        <v>14</v>
      </c>
      <c r="L177" s="469">
        <f>J177*G177</f>
        <v>347.94410000000005</v>
      </c>
      <c r="M177" s="529" t="s">
        <v>406</v>
      </c>
      <c r="O177" s="357"/>
    </row>
    <row r="178" spans="1:13" ht="17.25">
      <c r="A178" s="348"/>
      <c r="B178" s="346" t="s">
        <v>246</v>
      </c>
      <c r="C178" s="346"/>
      <c r="D178" s="346"/>
      <c r="E178" s="346"/>
      <c r="F178" s="360"/>
      <c r="G178" s="360">
        <v>14.06</v>
      </c>
      <c r="H178" s="351" t="s">
        <v>7</v>
      </c>
      <c r="I178" s="351" t="s">
        <v>20</v>
      </c>
      <c r="J178" s="360">
        <f>J135</f>
        <v>21</v>
      </c>
      <c r="K178" s="351" t="s">
        <v>14</v>
      </c>
      <c r="L178" s="469">
        <f aca="true" t="shared" si="3" ref="L178:L185">J178*G178</f>
        <v>295.26</v>
      </c>
      <c r="M178" s="529" t="s">
        <v>406</v>
      </c>
    </row>
    <row r="179" spans="1:13" ht="18" thickBot="1">
      <c r="A179" s="348"/>
      <c r="B179" s="346" t="s">
        <v>28</v>
      </c>
      <c r="C179" s="346"/>
      <c r="D179" s="346"/>
      <c r="E179" s="346"/>
      <c r="F179" s="360"/>
      <c r="G179" s="360">
        <f>G178*0.025</f>
        <v>0.35150000000000003</v>
      </c>
      <c r="H179" s="351" t="s">
        <v>7</v>
      </c>
      <c r="I179" s="351" t="s">
        <v>20</v>
      </c>
      <c r="J179" s="360">
        <f>J136</f>
        <v>37.38</v>
      </c>
      <c r="K179" s="351" t="s">
        <v>14</v>
      </c>
      <c r="L179" s="469">
        <f t="shared" si="3"/>
        <v>13.139070000000002</v>
      </c>
      <c r="M179" s="529" t="s">
        <v>406</v>
      </c>
    </row>
    <row r="180" spans="1:18" ht="18.75" thickBot="1">
      <c r="A180" s="348"/>
      <c r="B180" s="346" t="s">
        <v>276</v>
      </c>
      <c r="C180" s="346"/>
      <c r="D180" s="346"/>
      <c r="E180" s="346"/>
      <c r="F180" s="360"/>
      <c r="G180" s="360">
        <v>5</v>
      </c>
      <c r="H180" s="351" t="s">
        <v>8</v>
      </c>
      <c r="I180" s="351" t="s">
        <v>20</v>
      </c>
      <c r="J180" s="360">
        <f>ไม้แบบ!I12</f>
        <v>363.82</v>
      </c>
      <c r="K180" s="351" t="s">
        <v>14</v>
      </c>
      <c r="L180" s="469">
        <f t="shared" si="3"/>
        <v>1819.1</v>
      </c>
      <c r="M180" s="529" t="s">
        <v>406</v>
      </c>
      <c r="O180" s="474" t="str">
        <f>B181</f>
        <v>เหล็กฉากขอบบ่อ (L-50x50x3 มม.) </v>
      </c>
      <c r="P180" s="475"/>
      <c r="Q180" s="475"/>
      <c r="R180" s="476"/>
    </row>
    <row r="181" spans="1:18" ht="18">
      <c r="A181" s="348"/>
      <c r="B181" s="346" t="s">
        <v>421</v>
      </c>
      <c r="C181" s="346"/>
      <c r="D181" s="346"/>
      <c r="E181" s="346"/>
      <c r="F181" s="360"/>
      <c r="G181" s="360">
        <f>O184</f>
        <v>2.1</v>
      </c>
      <c r="H181" s="351" t="s">
        <v>30</v>
      </c>
      <c r="I181" s="351" t="s">
        <v>20</v>
      </c>
      <c r="J181" s="360">
        <f>Q182</f>
        <v>52.666666666666664</v>
      </c>
      <c r="K181" s="351" t="s">
        <v>14</v>
      </c>
      <c r="L181" s="469">
        <f t="shared" si="3"/>
        <v>110.6</v>
      </c>
      <c r="M181" s="529" t="s">
        <v>406</v>
      </c>
      <c r="O181" s="472">
        <v>13.98</v>
      </c>
      <c r="P181" s="471">
        <v>316</v>
      </c>
      <c r="Q181" s="471">
        <f>P181/O181</f>
        <v>22.60371959942775</v>
      </c>
      <c r="R181" s="473" t="s">
        <v>407</v>
      </c>
    </row>
    <row r="182" spans="1:18" ht="18">
      <c r="A182" s="348"/>
      <c r="B182" s="346" t="s">
        <v>277</v>
      </c>
      <c r="C182" s="346"/>
      <c r="D182" s="346"/>
      <c r="E182" s="346"/>
      <c r="F182" s="360"/>
      <c r="G182" s="360">
        <f>G181*Q183</f>
        <v>4.893000000000001</v>
      </c>
      <c r="H182" s="351" t="s">
        <v>7</v>
      </c>
      <c r="I182" s="351" t="s">
        <v>20</v>
      </c>
      <c r="J182" s="360">
        <v>8.5</v>
      </c>
      <c r="K182" s="351" t="s">
        <v>14</v>
      </c>
      <c r="L182" s="469">
        <f t="shared" si="3"/>
        <v>41.590500000000006</v>
      </c>
      <c r="M182" s="529" t="s">
        <v>406</v>
      </c>
      <c r="O182" s="472">
        <f>P181</f>
        <v>316</v>
      </c>
      <c r="P182" s="471">
        <v>6</v>
      </c>
      <c r="Q182" s="471">
        <f>O182/P182</f>
        <v>52.666666666666664</v>
      </c>
      <c r="R182" s="473" t="s">
        <v>141</v>
      </c>
    </row>
    <row r="183" spans="1:18" ht="18.75" thickBot="1">
      <c r="A183" s="348"/>
      <c r="B183" s="346" t="s">
        <v>270</v>
      </c>
      <c r="C183" s="346"/>
      <c r="D183" s="346"/>
      <c r="E183" s="346"/>
      <c r="F183" s="360"/>
      <c r="G183" s="360">
        <v>0.165</v>
      </c>
      <c r="H183" s="351" t="s">
        <v>6</v>
      </c>
      <c r="I183" s="351" t="s">
        <v>20</v>
      </c>
      <c r="J183" s="360">
        <f>L204</f>
        <v>20.53</v>
      </c>
      <c r="K183" s="351" t="s">
        <v>14</v>
      </c>
      <c r="L183" s="469">
        <f t="shared" si="3"/>
        <v>3.3874500000000003</v>
      </c>
      <c r="M183" s="529" t="s">
        <v>406</v>
      </c>
      <c r="O183" s="472">
        <f>O181</f>
        <v>13.98</v>
      </c>
      <c r="P183" s="471">
        <f>P182</f>
        <v>6</v>
      </c>
      <c r="Q183" s="471">
        <f>O183/P183</f>
        <v>2.33</v>
      </c>
      <c r="R183" s="473" t="s">
        <v>409</v>
      </c>
    </row>
    <row r="184" spans="1:18" ht="18.75" thickBot="1">
      <c r="A184" s="348"/>
      <c r="B184" s="346" t="s">
        <v>271</v>
      </c>
      <c r="C184" s="346"/>
      <c r="D184" s="346"/>
      <c r="E184" s="346"/>
      <c r="F184" s="360"/>
      <c r="G184" s="360">
        <v>0.168</v>
      </c>
      <c r="H184" s="351" t="s">
        <v>8</v>
      </c>
      <c r="I184" s="351" t="s">
        <v>20</v>
      </c>
      <c r="J184" s="360">
        <f>L209</f>
        <v>34.48919</v>
      </c>
      <c r="K184" s="351" t="s">
        <v>14</v>
      </c>
      <c r="L184" s="469">
        <f t="shared" si="3"/>
        <v>5.79418392</v>
      </c>
      <c r="M184" s="529" t="s">
        <v>406</v>
      </c>
      <c r="O184" s="572">
        <v>2.1</v>
      </c>
      <c r="P184" s="475"/>
      <c r="Q184" s="475"/>
      <c r="R184" s="476"/>
    </row>
    <row r="185" spans="1:13" ht="17.25">
      <c r="A185" s="348"/>
      <c r="B185" s="346" t="s">
        <v>278</v>
      </c>
      <c r="C185" s="346"/>
      <c r="D185" s="346"/>
      <c r="E185" s="346"/>
      <c r="F185" s="360"/>
      <c r="G185" s="360">
        <v>1</v>
      </c>
      <c r="H185" s="351" t="s">
        <v>30</v>
      </c>
      <c r="I185" s="351" t="s">
        <v>20</v>
      </c>
      <c r="J185" s="360">
        <v>262.5</v>
      </c>
      <c r="K185" s="351" t="s">
        <v>14</v>
      </c>
      <c r="L185" s="469">
        <f t="shared" si="3"/>
        <v>262.5</v>
      </c>
      <c r="M185" s="529" t="s">
        <v>405</v>
      </c>
    </row>
    <row r="186" spans="1:16" ht="18">
      <c r="A186" s="348"/>
      <c r="B186" s="346"/>
      <c r="C186" s="346"/>
      <c r="D186" s="346"/>
      <c r="E186" s="346"/>
      <c r="F186" s="346"/>
      <c r="G186" s="346"/>
      <c r="H186" s="354"/>
      <c r="I186" s="346"/>
      <c r="J186" s="354" t="s">
        <v>412</v>
      </c>
      <c r="K186" s="355" t="s">
        <v>14</v>
      </c>
      <c r="L186" s="446">
        <f>SUM(L177:L185)</f>
        <v>2899.3153039199997</v>
      </c>
      <c r="M186" s="529" t="s">
        <v>405</v>
      </c>
      <c r="P186" s="357"/>
    </row>
    <row r="187" spans="1:15" ht="18">
      <c r="A187" s="348"/>
      <c r="B187" s="344" t="s">
        <v>272</v>
      </c>
      <c r="C187" s="346"/>
      <c r="D187" s="346"/>
      <c r="E187" s="346"/>
      <c r="F187" s="346"/>
      <c r="G187" s="346"/>
      <c r="H187" s="356"/>
      <c r="I187" s="351"/>
      <c r="J187" s="346"/>
      <c r="K187" s="346"/>
      <c r="L187" s="346"/>
      <c r="M187" s="528"/>
      <c r="O187" s="357"/>
    </row>
    <row r="188" spans="1:13" ht="17.25">
      <c r="A188" s="348"/>
      <c r="B188" s="378" t="s">
        <v>394</v>
      </c>
      <c r="C188" s="330"/>
      <c r="D188" s="330"/>
      <c r="E188" s="330"/>
      <c r="F188" s="361"/>
      <c r="G188" s="361">
        <v>0.02</v>
      </c>
      <c r="H188" s="351" t="s">
        <v>6</v>
      </c>
      <c r="I188" s="351" t="s">
        <v>20</v>
      </c>
      <c r="J188" s="360">
        <f>'ค่างานต้นทุนต่อหน่วย (ตี้)'!J19</f>
        <v>2084.11</v>
      </c>
      <c r="K188" s="351" t="s">
        <v>14</v>
      </c>
      <c r="L188" s="477">
        <f>J188*G188</f>
        <v>41.6822</v>
      </c>
      <c r="M188" s="529" t="s">
        <v>405</v>
      </c>
    </row>
    <row r="189" spans="1:13" ht="18" thickBot="1">
      <c r="A189" s="348"/>
      <c r="B189" s="346" t="s">
        <v>246</v>
      </c>
      <c r="C189" s="346"/>
      <c r="D189" s="330"/>
      <c r="E189" s="330"/>
      <c r="F189" s="362"/>
      <c r="G189" s="362">
        <v>16.62</v>
      </c>
      <c r="H189" s="351" t="s">
        <v>7</v>
      </c>
      <c r="I189" s="351" t="s">
        <v>20</v>
      </c>
      <c r="J189" s="360">
        <f>J178</f>
        <v>21</v>
      </c>
      <c r="K189" s="351" t="s">
        <v>14</v>
      </c>
      <c r="L189" s="477">
        <f aca="true" t="shared" si="4" ref="L189:L194">J189*G189</f>
        <v>349.02000000000004</v>
      </c>
      <c r="M189" s="529" t="s">
        <v>405</v>
      </c>
    </row>
    <row r="190" spans="1:18" ht="18.75" thickBot="1">
      <c r="A190" s="348"/>
      <c r="B190" s="346" t="s">
        <v>28</v>
      </c>
      <c r="C190" s="346"/>
      <c r="D190" s="330"/>
      <c r="E190" s="330"/>
      <c r="F190" s="362"/>
      <c r="G190" s="362">
        <f>G189*0.025</f>
        <v>0.41550000000000004</v>
      </c>
      <c r="H190" s="351" t="s">
        <v>7</v>
      </c>
      <c r="I190" s="351" t="s">
        <v>20</v>
      </c>
      <c r="J190" s="360">
        <f>J179</f>
        <v>37.38</v>
      </c>
      <c r="K190" s="351" t="s">
        <v>14</v>
      </c>
      <c r="L190" s="477">
        <f t="shared" si="4"/>
        <v>15.531390000000002</v>
      </c>
      <c r="M190" s="529" t="s">
        <v>405</v>
      </c>
      <c r="O190" s="474" t="str">
        <f>B191</f>
        <v>เหล็กแบนขอบฝาคอนกรีต 100x3 มม.</v>
      </c>
      <c r="P190" s="475"/>
      <c r="Q190" s="475"/>
      <c r="R190" s="476"/>
    </row>
    <row r="191" spans="1:18" ht="18">
      <c r="A191" s="348"/>
      <c r="B191" s="346" t="s">
        <v>422</v>
      </c>
      <c r="C191" s="346"/>
      <c r="D191" s="346"/>
      <c r="E191" s="346"/>
      <c r="F191" s="362"/>
      <c r="G191" s="362">
        <v>2.1</v>
      </c>
      <c r="H191" s="351" t="s">
        <v>30</v>
      </c>
      <c r="I191" s="351" t="s">
        <v>20</v>
      </c>
      <c r="J191" s="360">
        <f>Q192</f>
        <v>72.58333333333333</v>
      </c>
      <c r="K191" s="351" t="s">
        <v>14</v>
      </c>
      <c r="L191" s="477">
        <f t="shared" si="4"/>
        <v>152.42499999999998</v>
      </c>
      <c r="M191" s="529" t="s">
        <v>405</v>
      </c>
      <c r="O191" s="472">
        <v>14.34</v>
      </c>
      <c r="P191" s="471">
        <v>435.5</v>
      </c>
      <c r="Q191" s="471">
        <f>P191/O191</f>
        <v>30.369595536959554</v>
      </c>
      <c r="R191" s="473" t="s">
        <v>407</v>
      </c>
    </row>
    <row r="192" spans="1:18" ht="18">
      <c r="A192" s="348"/>
      <c r="B192" s="346" t="s">
        <v>277</v>
      </c>
      <c r="C192" s="346"/>
      <c r="D192" s="346"/>
      <c r="E192" s="346"/>
      <c r="F192" s="363"/>
      <c r="G192" s="363">
        <f>G191*Q193</f>
        <v>5.019</v>
      </c>
      <c r="H192" s="351" t="s">
        <v>7</v>
      </c>
      <c r="I192" s="351" t="s">
        <v>20</v>
      </c>
      <c r="J192" s="360">
        <v>8.5</v>
      </c>
      <c r="K192" s="351" t="s">
        <v>14</v>
      </c>
      <c r="L192" s="477">
        <f t="shared" si="4"/>
        <v>42.661500000000004</v>
      </c>
      <c r="M192" s="529" t="s">
        <v>405</v>
      </c>
      <c r="O192" s="472">
        <f>P191</f>
        <v>435.5</v>
      </c>
      <c r="P192" s="471">
        <v>6</v>
      </c>
      <c r="Q192" s="471">
        <f>O192/P192</f>
        <v>72.58333333333333</v>
      </c>
      <c r="R192" s="473" t="s">
        <v>141</v>
      </c>
    </row>
    <row r="193" spans="1:18" ht="18.75" thickBot="1">
      <c r="A193" s="348"/>
      <c r="B193" s="346" t="s">
        <v>249</v>
      </c>
      <c r="C193" s="346"/>
      <c r="D193" s="346"/>
      <c r="E193" s="346"/>
      <c r="F193" s="362"/>
      <c r="G193" s="362">
        <f>G191*0.1</f>
        <v>0.21000000000000002</v>
      </c>
      <c r="H193" s="351" t="s">
        <v>8</v>
      </c>
      <c r="I193" s="351" t="s">
        <v>20</v>
      </c>
      <c r="J193" s="360">
        <f>L209</f>
        <v>34.48919</v>
      </c>
      <c r="K193" s="351" t="s">
        <v>14</v>
      </c>
      <c r="L193" s="477">
        <f t="shared" si="4"/>
        <v>7.2427299000000005</v>
      </c>
      <c r="M193" s="529" t="s">
        <v>405</v>
      </c>
      <c r="O193" s="472">
        <f>O191</f>
        <v>14.34</v>
      </c>
      <c r="P193" s="471">
        <f>P192</f>
        <v>6</v>
      </c>
      <c r="Q193" s="471">
        <f>O193/P193</f>
        <v>2.39</v>
      </c>
      <c r="R193" s="473" t="s">
        <v>409</v>
      </c>
    </row>
    <row r="194" spans="1:18" ht="18.75" thickBot="1">
      <c r="A194" s="348"/>
      <c r="B194" s="346" t="s">
        <v>410</v>
      </c>
      <c r="C194" s="346"/>
      <c r="D194" s="346"/>
      <c r="E194" s="346"/>
      <c r="F194" s="362"/>
      <c r="G194" s="362">
        <v>0.2</v>
      </c>
      <c r="H194" s="351" t="s">
        <v>30</v>
      </c>
      <c r="I194" s="351" t="s">
        <v>20</v>
      </c>
      <c r="J194" s="360">
        <v>42.05</v>
      </c>
      <c r="K194" s="351" t="s">
        <v>14</v>
      </c>
      <c r="L194" s="477">
        <f t="shared" si="4"/>
        <v>8.41</v>
      </c>
      <c r="M194" s="529" t="s">
        <v>405</v>
      </c>
      <c r="N194" s="364"/>
      <c r="O194" s="572">
        <v>2.1</v>
      </c>
      <c r="P194" s="475"/>
      <c r="Q194" s="475"/>
      <c r="R194" s="476"/>
    </row>
    <row r="195" spans="1:18" ht="18.75" thickBot="1">
      <c r="A195" s="348"/>
      <c r="B195" s="346"/>
      <c r="C195" s="346"/>
      <c r="D195" s="346"/>
      <c r="E195" s="346"/>
      <c r="F195" s="346"/>
      <c r="G195" s="346"/>
      <c r="H195" s="346"/>
      <c r="I195" s="354"/>
      <c r="J195" s="354" t="s">
        <v>411</v>
      </c>
      <c r="K195" s="351" t="s">
        <v>14</v>
      </c>
      <c r="L195" s="479">
        <f>ROUND(SUM(L188:L193),2)</f>
        <v>608.56</v>
      </c>
      <c r="M195" s="530" t="s">
        <v>405</v>
      </c>
      <c r="N195" s="364"/>
      <c r="P195" s="364"/>
      <c r="Q195" s="364"/>
      <c r="R195" s="364"/>
    </row>
    <row r="196" spans="1:13" ht="18">
      <c r="A196" s="405"/>
      <c r="B196" s="335"/>
      <c r="C196" s="406" t="s">
        <v>274</v>
      </c>
      <c r="D196" s="406"/>
      <c r="E196" s="407" t="s">
        <v>251</v>
      </c>
      <c r="F196" s="406" t="s">
        <v>252</v>
      </c>
      <c r="G196" s="406"/>
      <c r="H196" s="406"/>
      <c r="I196" s="406"/>
      <c r="J196" s="406"/>
      <c r="K196" s="406"/>
      <c r="L196" s="407"/>
      <c r="M196" s="435"/>
    </row>
    <row r="197" spans="1:18" s="364" customFormat="1" ht="18.75" thickBot="1">
      <c r="A197" s="408"/>
      <c r="B197" s="409"/>
      <c r="C197" s="410"/>
      <c r="D197" s="410"/>
      <c r="E197" s="411" t="s">
        <v>251</v>
      </c>
      <c r="F197" s="632">
        <f>L186</f>
        <v>2899.3153039199997</v>
      </c>
      <c r="G197" s="632"/>
      <c r="H197" s="411" t="s">
        <v>253</v>
      </c>
      <c r="I197" s="632">
        <f>L195</f>
        <v>608.56</v>
      </c>
      <c r="J197" s="632"/>
      <c r="K197" s="411" t="s">
        <v>251</v>
      </c>
      <c r="L197" s="480">
        <f>I197+F197</f>
        <v>3507.8753039199996</v>
      </c>
      <c r="M197" s="445" t="s">
        <v>405</v>
      </c>
      <c r="N197" s="366"/>
      <c r="O197" s="231"/>
      <c r="P197" s="231"/>
      <c r="Q197" s="231"/>
      <c r="R197" s="231"/>
    </row>
    <row r="198" spans="1:13" ht="18">
      <c r="A198" s="293">
        <v>10</v>
      </c>
      <c r="B198" s="358" t="s">
        <v>396</v>
      </c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450"/>
    </row>
    <row r="199" spans="1:13" ht="18">
      <c r="A199" s="293"/>
      <c r="B199" s="330" t="s">
        <v>287</v>
      </c>
      <c r="C199" s="330"/>
      <c r="D199" s="330"/>
      <c r="E199" s="330"/>
      <c r="F199" s="330"/>
      <c r="G199" s="330"/>
      <c r="H199" s="330"/>
      <c r="I199" s="330"/>
      <c r="J199" s="330"/>
      <c r="K199" s="506" t="s">
        <v>14</v>
      </c>
      <c r="L199" s="337">
        <v>8.2</v>
      </c>
      <c r="M199" s="529" t="s">
        <v>404</v>
      </c>
    </row>
    <row r="200" spans="1:13" ht="18">
      <c r="A200" s="293"/>
      <c r="B200" s="330" t="s">
        <v>288</v>
      </c>
      <c r="C200" s="330"/>
      <c r="D200" s="360">
        <v>2</v>
      </c>
      <c r="E200" s="442"/>
      <c r="F200" s="330" t="s">
        <v>18</v>
      </c>
      <c r="G200" s="330" t="s">
        <v>395</v>
      </c>
      <c r="H200" s="330"/>
      <c r="I200" s="330"/>
      <c r="J200" s="330"/>
      <c r="K200" s="506" t="s">
        <v>14</v>
      </c>
      <c r="L200" s="339">
        <f>I14</f>
        <v>13.86</v>
      </c>
      <c r="M200" s="529" t="s">
        <v>404</v>
      </c>
    </row>
    <row r="201" spans="1:13" ht="18">
      <c r="A201" s="293"/>
      <c r="B201" s="330" t="s">
        <v>2</v>
      </c>
      <c r="C201" s="330"/>
      <c r="D201" s="330"/>
      <c r="E201" s="330"/>
      <c r="F201" s="330"/>
      <c r="G201" s="330"/>
      <c r="H201" s="330"/>
      <c r="I201" s="330"/>
      <c r="J201" s="330"/>
      <c r="K201" s="506" t="s">
        <v>14</v>
      </c>
      <c r="L201" s="338">
        <f>SUM(L199:L200)</f>
        <v>22.06</v>
      </c>
      <c r="M201" s="529" t="s">
        <v>404</v>
      </c>
    </row>
    <row r="202" spans="1:13" ht="18">
      <c r="A202" s="293"/>
      <c r="B202" s="330" t="s">
        <v>289</v>
      </c>
      <c r="C202" s="330"/>
      <c r="D202" s="631">
        <f>L201</f>
        <v>22.06</v>
      </c>
      <c r="E202" s="631"/>
      <c r="F202" s="506" t="s">
        <v>17</v>
      </c>
      <c r="G202" s="506">
        <v>1.25</v>
      </c>
      <c r="H202" s="330"/>
      <c r="I202" s="330"/>
      <c r="J202" s="330"/>
      <c r="K202" s="506" t="s">
        <v>14</v>
      </c>
      <c r="L202" s="337">
        <f>D202*G202</f>
        <v>27.575</v>
      </c>
      <c r="M202" s="529" t="s">
        <v>404</v>
      </c>
    </row>
    <row r="203" spans="1:13" ht="18.75" thickBot="1">
      <c r="A203" s="293"/>
      <c r="B203" s="330" t="s">
        <v>290</v>
      </c>
      <c r="C203" s="330"/>
      <c r="D203" s="505"/>
      <c r="E203" s="505"/>
      <c r="F203" s="506"/>
      <c r="G203" s="506"/>
      <c r="H203" s="330"/>
      <c r="I203" s="330"/>
      <c r="J203" s="330"/>
      <c r="K203" s="506" t="s">
        <v>14</v>
      </c>
      <c r="L203" s="337">
        <v>20.53</v>
      </c>
      <c r="M203" s="529" t="s">
        <v>404</v>
      </c>
    </row>
    <row r="204" spans="1:13" ht="18.75" thickBot="1">
      <c r="A204" s="376"/>
      <c r="B204" s="400"/>
      <c r="C204" s="400"/>
      <c r="D204" s="400"/>
      <c r="E204" s="400"/>
      <c r="F204" s="400"/>
      <c r="G204" s="400"/>
      <c r="H204" s="400"/>
      <c r="I204" s="400"/>
      <c r="J204" s="417" t="s">
        <v>27</v>
      </c>
      <c r="K204" s="402" t="s">
        <v>14</v>
      </c>
      <c r="L204" s="481">
        <f>L203</f>
        <v>20.53</v>
      </c>
      <c r="M204" s="447" t="s">
        <v>404</v>
      </c>
    </row>
    <row r="205" spans="1:13" ht="18">
      <c r="A205" s="448">
        <v>11</v>
      </c>
      <c r="B205" s="449" t="s">
        <v>369</v>
      </c>
      <c r="C205" s="412"/>
      <c r="D205" s="412"/>
      <c r="E205" s="412"/>
      <c r="F205" s="412"/>
      <c r="G205" s="413"/>
      <c r="H205" s="367"/>
      <c r="I205" s="413"/>
      <c r="J205" s="412"/>
      <c r="K205" s="367"/>
      <c r="L205" s="412"/>
      <c r="M205" s="437"/>
    </row>
    <row r="206" spans="1:13" ht="18">
      <c r="A206" s="293"/>
      <c r="B206" s="412" t="s">
        <v>370</v>
      </c>
      <c r="C206" s="412"/>
      <c r="D206" s="412"/>
      <c r="E206" s="412"/>
      <c r="F206" s="413" t="s">
        <v>219</v>
      </c>
      <c r="G206" s="367">
        <v>0.115</v>
      </c>
      <c r="H206" s="413" t="s">
        <v>371</v>
      </c>
      <c r="I206" s="351" t="s">
        <v>20</v>
      </c>
      <c r="J206" s="367">
        <v>270</v>
      </c>
      <c r="K206" s="351" t="s">
        <v>14</v>
      </c>
      <c r="L206" s="338">
        <f>J206*G206</f>
        <v>31.05</v>
      </c>
      <c r="M206" s="529" t="s">
        <v>26</v>
      </c>
    </row>
    <row r="207" spans="1:13" ht="18">
      <c r="A207" s="293"/>
      <c r="B207" s="412" t="s">
        <v>372</v>
      </c>
      <c r="C207" s="412"/>
      <c r="D207" s="412"/>
      <c r="E207" s="412"/>
      <c r="F207" s="413" t="s">
        <v>219</v>
      </c>
      <c r="G207" s="367">
        <v>0.023</v>
      </c>
      <c r="H207" s="413" t="s">
        <v>371</v>
      </c>
      <c r="I207" s="351" t="s">
        <v>20</v>
      </c>
      <c r="J207" s="367">
        <v>149.53</v>
      </c>
      <c r="K207" s="351" t="s">
        <v>14</v>
      </c>
      <c r="L207" s="338">
        <f>J207*G207</f>
        <v>3.43919</v>
      </c>
      <c r="M207" s="529" t="s">
        <v>26</v>
      </c>
    </row>
    <row r="208" spans="1:13" ht="18.75" thickBot="1">
      <c r="A208" s="293"/>
      <c r="B208" s="412" t="s">
        <v>373</v>
      </c>
      <c r="C208" s="412"/>
      <c r="D208" s="412"/>
      <c r="E208" s="412"/>
      <c r="F208" s="412"/>
      <c r="G208" s="413"/>
      <c r="H208" s="367"/>
      <c r="I208" s="413"/>
      <c r="J208" s="412"/>
      <c r="K208" s="351" t="s">
        <v>14</v>
      </c>
      <c r="L208" s="338">
        <f>SUM(L206:L207)</f>
        <v>34.48919</v>
      </c>
      <c r="M208" s="529" t="s">
        <v>26</v>
      </c>
    </row>
    <row r="209" spans="1:13" ht="18.75" thickBot="1">
      <c r="A209" s="376"/>
      <c r="B209" s="414"/>
      <c r="C209" s="414"/>
      <c r="D209" s="414"/>
      <c r="E209" s="414"/>
      <c r="F209" s="414"/>
      <c r="G209" s="415"/>
      <c r="H209" s="416"/>
      <c r="I209" s="415"/>
      <c r="J209" s="417" t="s">
        <v>27</v>
      </c>
      <c r="K209" s="404" t="s">
        <v>14</v>
      </c>
      <c r="L209" s="481">
        <f>L208</f>
        <v>34.48919</v>
      </c>
      <c r="M209" s="447" t="s">
        <v>26</v>
      </c>
    </row>
    <row r="210" spans="1:13" ht="18">
      <c r="A210" s="293"/>
      <c r="M210" s="512"/>
    </row>
    <row r="211" spans="1:13" ht="18">
      <c r="A211" s="293"/>
      <c r="M211" s="512"/>
    </row>
    <row r="212" spans="1:13" ht="18">
      <c r="A212" s="293"/>
      <c r="M212" s="512"/>
    </row>
    <row r="213" spans="1:13" ht="18">
      <c r="A213" s="293"/>
      <c r="M213" s="512"/>
    </row>
    <row r="214" spans="1:13" ht="18">
      <c r="A214" s="293"/>
      <c r="M214" s="512"/>
    </row>
    <row r="215" spans="1:13" ht="18">
      <c r="A215" s="293"/>
      <c r="M215" s="512"/>
    </row>
    <row r="216" spans="1:14" ht="18.75" thickBot="1">
      <c r="A216" s="515"/>
      <c r="B216" s="364"/>
      <c r="C216" s="364" t="s">
        <v>38</v>
      </c>
      <c r="D216" s="364"/>
      <c r="E216" s="364"/>
      <c r="F216" s="364"/>
      <c r="G216" s="364"/>
      <c r="H216" s="364"/>
      <c r="I216" s="364"/>
      <c r="J216" s="364"/>
      <c r="K216" s="364"/>
      <c r="L216" s="364"/>
      <c r="M216" s="516" t="s">
        <v>393</v>
      </c>
      <c r="N216" s="369"/>
    </row>
    <row r="217" spans="1:13" ht="18">
      <c r="A217" s="418">
        <v>12</v>
      </c>
      <c r="B217" s="419" t="s">
        <v>379</v>
      </c>
      <c r="C217" s="420"/>
      <c r="D217" s="420"/>
      <c r="E217" s="420"/>
      <c r="F217" s="420"/>
      <c r="G217" s="420"/>
      <c r="H217" s="420"/>
      <c r="I217" s="420"/>
      <c r="J217" s="420"/>
      <c r="K217" s="420"/>
      <c r="L217" s="420"/>
      <c r="M217" s="436"/>
    </row>
    <row r="218" spans="1:13" ht="17.25">
      <c r="A218" s="421"/>
      <c r="B218" s="368" t="s">
        <v>380</v>
      </c>
      <c r="C218" s="368"/>
      <c r="D218" s="368"/>
      <c r="E218" s="368"/>
      <c r="F218" s="368"/>
      <c r="G218" s="368"/>
      <c r="H218" s="368"/>
      <c r="I218" s="368"/>
      <c r="J218" s="368"/>
      <c r="K218" s="370" t="s">
        <v>14</v>
      </c>
      <c r="L218" s="367">
        <v>0</v>
      </c>
      <c r="M218" s="529" t="s">
        <v>19</v>
      </c>
    </row>
    <row r="219" spans="1:13" ht="17.25">
      <c r="A219" s="421"/>
      <c r="B219" s="368" t="s">
        <v>374</v>
      </c>
      <c r="C219" s="368"/>
      <c r="D219" s="368"/>
      <c r="E219" s="368"/>
      <c r="F219" s="368"/>
      <c r="G219" s="368"/>
      <c r="H219" s="368"/>
      <c r="I219" s="368"/>
      <c r="J219" s="368"/>
      <c r="K219" s="370" t="s">
        <v>14</v>
      </c>
      <c r="L219" s="367">
        <v>31.77</v>
      </c>
      <c r="M219" s="529" t="s">
        <v>19</v>
      </c>
    </row>
    <row r="220" spans="1:13" ht="17.25">
      <c r="A220" s="421"/>
      <c r="B220" s="368" t="s">
        <v>375</v>
      </c>
      <c r="C220" s="368"/>
      <c r="D220" s="371">
        <v>1</v>
      </c>
      <c r="E220" s="371"/>
      <c r="F220" s="368" t="s">
        <v>18</v>
      </c>
      <c r="G220" s="294" t="s">
        <v>275</v>
      </c>
      <c r="H220" s="368"/>
      <c r="I220" s="368"/>
      <c r="J220" s="368"/>
      <c r="K220" s="370" t="s">
        <v>14</v>
      </c>
      <c r="L220" s="574">
        <v>19.1</v>
      </c>
      <c r="M220" s="529" t="s">
        <v>19</v>
      </c>
    </row>
    <row r="221" spans="1:13" ht="17.25">
      <c r="A221" s="421"/>
      <c r="B221" s="368" t="s">
        <v>2</v>
      </c>
      <c r="C221" s="368"/>
      <c r="D221" s="368"/>
      <c r="E221" s="368"/>
      <c r="F221" s="368"/>
      <c r="G221" s="368"/>
      <c r="H221" s="368"/>
      <c r="I221" s="368"/>
      <c r="J221" s="368"/>
      <c r="K221" s="370" t="s">
        <v>14</v>
      </c>
      <c r="L221" s="367">
        <f>SUM(L218:L220)</f>
        <v>50.870000000000005</v>
      </c>
      <c r="M221" s="529" t="s">
        <v>19</v>
      </c>
    </row>
    <row r="222" spans="1:13" ht="17.25">
      <c r="A222" s="421"/>
      <c r="B222" s="368" t="s">
        <v>376</v>
      </c>
      <c r="C222" s="368"/>
      <c r="D222" s="451"/>
      <c r="E222" s="451">
        <f>L221</f>
        <v>50.870000000000005</v>
      </c>
      <c r="F222" s="370" t="s">
        <v>17</v>
      </c>
      <c r="G222" s="372">
        <v>1.3</v>
      </c>
      <c r="H222" s="368"/>
      <c r="I222" s="368"/>
      <c r="J222" s="368"/>
      <c r="K222" s="368"/>
      <c r="L222" s="367">
        <f>G222*E222</f>
        <v>66.13100000000001</v>
      </c>
      <c r="M222" s="529" t="s">
        <v>19</v>
      </c>
    </row>
    <row r="223" spans="1:13" ht="17.25">
      <c r="A223" s="421"/>
      <c r="B223" s="368" t="s">
        <v>377</v>
      </c>
      <c r="C223" s="368"/>
      <c r="D223" s="368"/>
      <c r="E223" s="368"/>
      <c r="F223" s="372">
        <v>8.5</v>
      </c>
      <c r="G223" s="368" t="s">
        <v>378</v>
      </c>
      <c r="H223" s="368"/>
      <c r="I223" s="368"/>
      <c r="J223" s="368"/>
      <c r="K223" s="370" t="s">
        <v>14</v>
      </c>
      <c r="L223" s="367">
        <f>E223</f>
        <v>0</v>
      </c>
      <c r="M223" s="529" t="s">
        <v>19</v>
      </c>
    </row>
    <row r="224" spans="1:13" ht="18" thickBot="1">
      <c r="A224" s="422"/>
      <c r="B224" s="423"/>
      <c r="C224" s="423"/>
      <c r="D224" s="423"/>
      <c r="E224" s="423"/>
      <c r="F224" s="423"/>
      <c r="G224" s="423"/>
      <c r="H224" s="423"/>
      <c r="I224" s="423"/>
      <c r="J224" s="424" t="s">
        <v>22</v>
      </c>
      <c r="K224" s="425" t="s">
        <v>14</v>
      </c>
      <c r="L224" s="482">
        <f>SUM(L222:L223)</f>
        <v>66.13100000000001</v>
      </c>
      <c r="M224" s="529" t="s">
        <v>19</v>
      </c>
    </row>
    <row r="225" spans="1:13" ht="18.75" thickBot="1">
      <c r="A225" s="426"/>
      <c r="B225" s="427"/>
      <c r="C225" s="427"/>
      <c r="D225" s="427"/>
      <c r="E225" s="427"/>
      <c r="F225" s="427"/>
      <c r="G225" s="427"/>
      <c r="H225" s="427"/>
      <c r="I225" s="427"/>
      <c r="J225" s="428" t="s">
        <v>199</v>
      </c>
      <c r="K225" s="429" t="s">
        <v>14</v>
      </c>
      <c r="L225" s="483">
        <f>L224</f>
        <v>66.13100000000001</v>
      </c>
      <c r="M225" s="447" t="s">
        <v>19</v>
      </c>
    </row>
    <row r="226" spans="1:13" ht="18">
      <c r="A226" s="293"/>
      <c r="M226" s="512"/>
    </row>
    <row r="227" spans="1:13" ht="18">
      <c r="A227" s="293"/>
      <c r="M227" s="512"/>
    </row>
    <row r="228" spans="1:13" ht="18">
      <c r="A228" s="293"/>
      <c r="M228" s="512"/>
    </row>
    <row r="229" spans="1:13" ht="18">
      <c r="A229" s="293"/>
      <c r="M229" s="512"/>
    </row>
    <row r="230" spans="1:13" ht="18">
      <c r="A230" s="293"/>
      <c r="M230" s="512"/>
    </row>
    <row r="231" spans="1:13" ht="18">
      <c r="A231" s="293"/>
      <c r="M231" s="512"/>
    </row>
    <row r="232" spans="1:13" ht="18">
      <c r="A232" s="293"/>
      <c r="M232" s="512"/>
    </row>
    <row r="233" spans="1:13" ht="18">
      <c r="A233" s="293"/>
      <c r="M233" s="512"/>
    </row>
    <row r="234" spans="1:13" ht="18">
      <c r="A234" s="293"/>
      <c r="M234" s="512"/>
    </row>
    <row r="235" spans="1:13" ht="18">
      <c r="A235" s="293"/>
      <c r="M235" s="512"/>
    </row>
    <row r="236" spans="1:13" ht="18">
      <c r="A236" s="293"/>
      <c r="M236" s="512"/>
    </row>
    <row r="237" spans="1:13" ht="18">
      <c r="A237" s="293"/>
      <c r="M237" s="512"/>
    </row>
    <row r="238" spans="1:13" ht="18">
      <c r="A238" s="293"/>
      <c r="M238" s="512"/>
    </row>
    <row r="239" spans="1:13" ht="18">
      <c r="A239" s="293"/>
      <c r="M239" s="512"/>
    </row>
    <row r="240" spans="1:13" ht="18">
      <c r="A240" s="293"/>
      <c r="M240" s="512"/>
    </row>
    <row r="241" spans="1:13" ht="18">
      <c r="A241" s="293"/>
      <c r="M241" s="512"/>
    </row>
    <row r="242" spans="1:13" ht="18">
      <c r="A242" s="293"/>
      <c r="M242" s="512"/>
    </row>
    <row r="243" spans="1:13" ht="18">
      <c r="A243" s="293"/>
      <c r="M243" s="512"/>
    </row>
    <row r="244" spans="1:13" ht="18">
      <c r="A244" s="293"/>
      <c r="M244" s="512"/>
    </row>
    <row r="245" spans="1:13" ht="18">
      <c r="A245" s="293"/>
      <c r="M245" s="512"/>
    </row>
    <row r="246" spans="1:13" ht="18">
      <c r="A246" s="293"/>
      <c r="M246" s="512"/>
    </row>
    <row r="247" spans="1:13" ht="18">
      <c r="A247" s="293"/>
      <c r="M247" s="512"/>
    </row>
    <row r="248" spans="1:13" ht="18">
      <c r="A248" s="293"/>
      <c r="M248" s="512"/>
    </row>
    <row r="249" spans="1:13" ht="18">
      <c r="A249" s="293"/>
      <c r="M249" s="512"/>
    </row>
    <row r="250" spans="1:13" ht="18">
      <c r="A250" s="293"/>
      <c r="M250" s="512"/>
    </row>
    <row r="251" spans="1:13" ht="18">
      <c r="A251" s="293"/>
      <c r="M251" s="512"/>
    </row>
    <row r="252" spans="1:13" ht="18">
      <c r="A252" s="293"/>
      <c r="M252" s="512"/>
    </row>
    <row r="253" spans="1:13" ht="18">
      <c r="A253" s="293"/>
      <c r="M253" s="512"/>
    </row>
    <row r="254" spans="1:13" ht="18">
      <c r="A254" s="293"/>
      <c r="M254" s="512"/>
    </row>
    <row r="255" spans="1:13" ht="18">
      <c r="A255" s="293"/>
      <c r="M255" s="512"/>
    </row>
    <row r="256" spans="1:13" ht="18">
      <c r="A256" s="293"/>
      <c r="M256" s="512"/>
    </row>
    <row r="257" spans="1:13" ht="18">
      <c r="A257" s="293"/>
      <c r="M257" s="512"/>
    </row>
    <row r="258" spans="1:13" ht="18.75" thickBot="1">
      <c r="A258" s="298"/>
      <c r="B258" s="327"/>
      <c r="C258" s="327"/>
      <c r="D258" s="327"/>
      <c r="E258" s="327"/>
      <c r="F258" s="327"/>
      <c r="G258" s="327"/>
      <c r="H258" s="327"/>
      <c r="I258" s="300"/>
      <c r="J258" s="327"/>
      <c r="K258" s="327"/>
      <c r="L258" s="327"/>
      <c r="M258" s="533"/>
    </row>
  </sheetData>
  <sheetProtection/>
  <mergeCells count="7">
    <mergeCell ref="D8:E8"/>
    <mergeCell ref="D115:E115"/>
    <mergeCell ref="B65:C65"/>
    <mergeCell ref="D202:E202"/>
    <mergeCell ref="F197:G197"/>
    <mergeCell ref="I197:J197"/>
    <mergeCell ref="H20:I20"/>
  </mergeCells>
  <conditionalFormatting sqref="H17 K17">
    <cfRule type="cellIs" priority="1" dxfId="8" operator="equal" stopIfTrue="1">
      <formula>0</formula>
    </cfRule>
  </conditionalFormatting>
  <dataValidations count="2">
    <dataValidation allowBlank="1" showInputMessage="1" showErrorMessage="1" prompt="จากบัญชีค่าดำเนินการค่าเสื่อมราคา" sqref="G21:G23"/>
    <dataValidation allowBlank="1" showInputMessage="1" showErrorMessage="1" prompt="ระยะรอยต่อคอนกรีตที่นำมาคิด" sqref="I21"/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view="pageBreakPreview" zoomScaleNormal="115" zoomScaleSheetLayoutView="100" zoomScalePageLayoutView="0" workbookViewId="0" topLeftCell="A1">
      <selection activeCell="O9" sqref="O9"/>
    </sheetView>
  </sheetViews>
  <sheetFormatPr defaultColWidth="9.140625" defaultRowHeight="21.75"/>
  <cols>
    <col min="1" max="1" width="5.28125" style="537" customWidth="1"/>
    <col min="2" max="3" width="9.140625" style="537" customWidth="1"/>
    <col min="4" max="4" width="11.57421875" style="537" customWidth="1"/>
    <col min="5" max="9" width="9.140625" style="537" customWidth="1"/>
    <col min="10" max="10" width="10.00390625" style="537" customWidth="1"/>
    <col min="11" max="16384" width="9.140625" style="537" customWidth="1"/>
  </cols>
  <sheetData>
    <row r="1" spans="1:11" ht="21.75" thickBot="1">
      <c r="A1" s="534">
        <v>1</v>
      </c>
      <c r="B1" s="535" t="s">
        <v>212</v>
      </c>
      <c r="C1" s="535"/>
      <c r="D1" s="535"/>
      <c r="E1" s="535"/>
      <c r="F1" s="535"/>
      <c r="G1" s="535"/>
      <c r="H1" s="535"/>
      <c r="I1" s="535"/>
      <c r="J1" s="535"/>
      <c r="K1" s="536" t="s">
        <v>213</v>
      </c>
    </row>
    <row r="2" spans="1:10" ht="20.25">
      <c r="A2" s="538">
        <v>1.1</v>
      </c>
      <c r="B2" s="537" t="s">
        <v>214</v>
      </c>
      <c r="D2" s="539" t="s">
        <v>215</v>
      </c>
      <c r="G2" s="540" t="s">
        <v>176</v>
      </c>
      <c r="H2" s="541" t="s">
        <v>14</v>
      </c>
      <c r="I2" s="542">
        <v>5</v>
      </c>
      <c r="J2" s="541" t="s">
        <v>30</v>
      </c>
    </row>
    <row r="3" spans="7:10" ht="20.25">
      <c r="G3" s="540" t="s">
        <v>131</v>
      </c>
      <c r="H3" s="541" t="s">
        <v>14</v>
      </c>
      <c r="I3" s="543">
        <v>130</v>
      </c>
      <c r="J3" s="541" t="s">
        <v>30</v>
      </c>
    </row>
    <row r="4" spans="7:11" ht="20.25">
      <c r="G4" s="540" t="s">
        <v>216</v>
      </c>
      <c r="H4" s="541" t="s">
        <v>14</v>
      </c>
      <c r="I4" s="544">
        <f>I3*I2</f>
        <v>650</v>
      </c>
      <c r="J4" s="541" t="s">
        <v>8</v>
      </c>
      <c r="K4" s="545" t="s">
        <v>217</v>
      </c>
    </row>
    <row r="5" spans="4:10" ht="20.25">
      <c r="D5" s="539" t="s">
        <v>218</v>
      </c>
      <c r="G5" s="540" t="s">
        <v>176</v>
      </c>
      <c r="H5" s="541" t="s">
        <v>14</v>
      </c>
      <c r="I5" s="542">
        <v>1.7</v>
      </c>
      <c r="J5" s="541" t="s">
        <v>30</v>
      </c>
    </row>
    <row r="6" spans="7:10" ht="20.25">
      <c r="G6" s="540" t="s">
        <v>131</v>
      </c>
      <c r="H6" s="541" t="s">
        <v>14</v>
      </c>
      <c r="I6" s="543">
        <v>1.7</v>
      </c>
      <c r="J6" s="541" t="s">
        <v>30</v>
      </c>
    </row>
    <row r="7" spans="7:10" ht="20.25">
      <c r="G7" s="540" t="s">
        <v>219</v>
      </c>
      <c r="H7" s="541" t="s">
        <v>14</v>
      </c>
      <c r="I7" s="543">
        <v>12</v>
      </c>
      <c r="J7" s="541" t="s">
        <v>209</v>
      </c>
    </row>
    <row r="8" spans="7:11" ht="20.25">
      <c r="G8" s="540" t="s">
        <v>220</v>
      </c>
      <c r="H8" s="541" t="s">
        <v>14</v>
      </c>
      <c r="I8" s="544">
        <f>I7*I6*I5</f>
        <v>34.68</v>
      </c>
      <c r="J8" s="541" t="s">
        <v>8</v>
      </c>
      <c r="K8" s="545" t="s">
        <v>221</v>
      </c>
    </row>
    <row r="9" spans="4:10" ht="20.25">
      <c r="D9" s="539" t="s">
        <v>222</v>
      </c>
      <c r="G9" s="540" t="s">
        <v>176</v>
      </c>
      <c r="H9" s="541" t="s">
        <v>14</v>
      </c>
      <c r="I9" s="542">
        <v>0.65</v>
      </c>
      <c r="J9" s="541" t="s">
        <v>30</v>
      </c>
    </row>
    <row r="10" spans="7:10" ht="20.25">
      <c r="G10" s="540" t="s">
        <v>131</v>
      </c>
      <c r="H10" s="541" t="s">
        <v>14</v>
      </c>
      <c r="I10" s="543">
        <v>0.6</v>
      </c>
      <c r="J10" s="541" t="s">
        <v>30</v>
      </c>
    </row>
    <row r="11" spans="7:10" ht="20.25">
      <c r="G11" s="540" t="s">
        <v>219</v>
      </c>
      <c r="H11" s="541" t="s">
        <v>14</v>
      </c>
      <c r="I11" s="543">
        <f>I7*2</f>
        <v>24</v>
      </c>
      <c r="J11" s="541" t="s">
        <v>209</v>
      </c>
    </row>
    <row r="12" spans="7:11" ht="20.25">
      <c r="G12" s="540" t="s">
        <v>220</v>
      </c>
      <c r="H12" s="541" t="s">
        <v>14</v>
      </c>
      <c r="I12" s="544">
        <f>I11*I10*I9</f>
        <v>9.36</v>
      </c>
      <c r="J12" s="541" t="s">
        <v>8</v>
      </c>
      <c r="K12" s="545" t="s">
        <v>223</v>
      </c>
    </row>
    <row r="13" spans="7:11" ht="20.25">
      <c r="G13" s="540" t="s">
        <v>224</v>
      </c>
      <c r="H13" s="541" t="s">
        <v>14</v>
      </c>
      <c r="I13" s="544">
        <f>I4-I8-I12</f>
        <v>605.96</v>
      </c>
      <c r="J13" s="541" t="s">
        <v>8</v>
      </c>
      <c r="K13" s="538" t="s">
        <v>225</v>
      </c>
    </row>
    <row r="14" spans="7:10" ht="20.25">
      <c r="G14" s="540" t="s">
        <v>226</v>
      </c>
      <c r="H14" s="541" t="s">
        <v>14</v>
      </c>
      <c r="I14" s="543">
        <v>0.15</v>
      </c>
      <c r="J14" s="541" t="s">
        <v>30</v>
      </c>
    </row>
    <row r="15" spans="2:10" ht="20.25">
      <c r="B15" s="543"/>
      <c r="C15" s="543"/>
      <c r="D15" s="543" t="s">
        <v>227</v>
      </c>
      <c r="E15" s="543"/>
      <c r="F15" s="543"/>
      <c r="G15" s="546"/>
      <c r="H15" s="541" t="s">
        <v>14</v>
      </c>
      <c r="I15" s="544">
        <f>I14*I13</f>
        <v>90.894</v>
      </c>
      <c r="J15" s="541" t="s">
        <v>6</v>
      </c>
    </row>
    <row r="16" spans="2:10" ht="20.25">
      <c r="B16" s="543"/>
      <c r="C16" s="543"/>
      <c r="D16" s="543"/>
      <c r="E16" s="543"/>
      <c r="F16" s="543"/>
      <c r="G16" s="546"/>
      <c r="H16" s="541"/>
      <c r="I16" s="544"/>
      <c r="J16" s="541"/>
    </row>
    <row r="17" spans="2:10" ht="20.25">
      <c r="B17" s="543"/>
      <c r="C17" s="543"/>
      <c r="D17" s="543"/>
      <c r="E17" s="543"/>
      <c r="F17" s="543"/>
      <c r="G17" s="546"/>
      <c r="H17" s="541"/>
      <c r="I17" s="544"/>
      <c r="J17" s="541"/>
    </row>
    <row r="18" spans="2:10" ht="20.25">
      <c r="B18" s="543"/>
      <c r="C18" s="543"/>
      <c r="D18" s="543"/>
      <c r="E18" s="543"/>
      <c r="F18" s="543"/>
      <c r="G18" s="546"/>
      <c r="H18" s="541"/>
      <c r="I18" s="544"/>
      <c r="J18" s="541"/>
    </row>
    <row r="19" spans="2:10" ht="20.25">
      <c r="B19" s="543"/>
      <c r="C19" s="543"/>
      <c r="D19" s="543"/>
      <c r="E19" s="543"/>
      <c r="F19" s="543"/>
      <c r="G19" s="546"/>
      <c r="H19" s="541"/>
      <c r="I19" s="544"/>
      <c r="J19" s="541"/>
    </row>
    <row r="20" spans="2:10" ht="20.25">
      <c r="B20" s="543"/>
      <c r="C20" s="543"/>
      <c r="D20" s="543"/>
      <c r="E20" s="543"/>
      <c r="F20" s="543"/>
      <c r="G20" s="546"/>
      <c r="H20" s="541"/>
      <c r="I20" s="544"/>
      <c r="J20" s="541"/>
    </row>
    <row r="21" spans="2:10" ht="20.25">
      <c r="B21" s="543"/>
      <c r="C21" s="543"/>
      <c r="D21" s="543"/>
      <c r="E21" s="543"/>
      <c r="F21" s="543"/>
      <c r="G21" s="546"/>
      <c r="H21" s="541"/>
      <c r="I21" s="544"/>
      <c r="J21" s="541"/>
    </row>
    <row r="22" spans="2:10" ht="20.25">
      <c r="B22" s="543"/>
      <c r="C22" s="543"/>
      <c r="D22" s="543"/>
      <c r="E22" s="543"/>
      <c r="F22" s="543"/>
      <c r="G22" s="546"/>
      <c r="H22" s="541"/>
      <c r="I22" s="544"/>
      <c r="J22" s="541"/>
    </row>
    <row r="23" spans="2:10" ht="20.25">
      <c r="B23" s="543"/>
      <c r="C23" s="543"/>
      <c r="D23" s="543"/>
      <c r="E23" s="543"/>
      <c r="F23" s="543"/>
      <c r="G23" s="546"/>
      <c r="H23" s="541"/>
      <c r="I23" s="544"/>
      <c r="J23" s="541"/>
    </row>
    <row r="24" spans="2:10" ht="20.25">
      <c r="B24" s="543"/>
      <c r="C24" s="543"/>
      <c r="D24" s="543"/>
      <c r="E24" s="543"/>
      <c r="F24" s="543"/>
      <c r="G24" s="546"/>
      <c r="H24" s="541"/>
      <c r="I24" s="544"/>
      <c r="J24" s="541"/>
    </row>
    <row r="25" spans="2:10" ht="20.25">
      <c r="B25" s="543"/>
      <c r="C25" s="543"/>
      <c r="D25" s="543"/>
      <c r="E25" s="543"/>
      <c r="F25" s="543"/>
      <c r="G25" s="546"/>
      <c r="H25" s="541"/>
      <c r="I25" s="544"/>
      <c r="J25" s="541"/>
    </row>
    <row r="26" spans="2:10" ht="20.25">
      <c r="B26" s="543"/>
      <c r="C26" s="543"/>
      <c r="D26" s="543"/>
      <c r="E26" s="543"/>
      <c r="F26" s="543"/>
      <c r="G26" s="546"/>
      <c r="H26" s="541"/>
      <c r="I26" s="544"/>
      <c r="J26" s="541"/>
    </row>
    <row r="27" spans="2:10" ht="20.25">
      <c r="B27" s="543"/>
      <c r="C27" s="543"/>
      <c r="D27" s="543"/>
      <c r="E27" s="543"/>
      <c r="F27" s="543"/>
      <c r="G27" s="546"/>
      <c r="H27" s="541"/>
      <c r="I27" s="544"/>
      <c r="J27" s="541"/>
    </row>
    <row r="28" spans="2:10" ht="20.25">
      <c r="B28" s="543"/>
      <c r="C28" s="543"/>
      <c r="D28" s="543"/>
      <c r="E28" s="543"/>
      <c r="F28" s="543"/>
      <c r="G28" s="546"/>
      <c r="H28" s="541"/>
      <c r="I28" s="544"/>
      <c r="J28" s="541"/>
    </row>
    <row r="29" spans="2:10" ht="20.25">
      <c r="B29" s="543"/>
      <c r="C29" s="543"/>
      <c r="D29" s="543"/>
      <c r="E29" s="543"/>
      <c r="F29" s="543"/>
      <c r="G29" s="546"/>
      <c r="H29" s="541"/>
      <c r="I29" s="544"/>
      <c r="J29" s="541"/>
    </row>
    <row r="30" spans="2:10" ht="20.25">
      <c r="B30" s="543"/>
      <c r="C30" s="543"/>
      <c r="D30" s="543"/>
      <c r="E30" s="543"/>
      <c r="F30" s="543"/>
      <c r="G30" s="546"/>
      <c r="H30" s="541"/>
      <c r="I30" s="544"/>
      <c r="J30" s="541"/>
    </row>
    <row r="31" spans="2:10" ht="20.25">
      <c r="B31" s="543"/>
      <c r="C31" s="543"/>
      <c r="D31" s="543"/>
      <c r="E31" s="543"/>
      <c r="F31" s="543"/>
      <c r="G31" s="546"/>
      <c r="H31" s="541"/>
      <c r="I31" s="544"/>
      <c r="J31" s="541"/>
    </row>
    <row r="32" spans="2:10" ht="20.25">
      <c r="B32" s="543"/>
      <c r="C32" s="543"/>
      <c r="D32" s="543"/>
      <c r="E32" s="543"/>
      <c r="F32" s="543"/>
      <c r="G32" s="546"/>
      <c r="H32" s="541"/>
      <c r="I32" s="544"/>
      <c r="J32" s="541"/>
    </row>
    <row r="33" spans="2:10" ht="20.25">
      <c r="B33" s="543"/>
      <c r="C33" s="543"/>
      <c r="D33" s="543"/>
      <c r="E33" s="543"/>
      <c r="F33" s="543"/>
      <c r="G33" s="546"/>
      <c r="H33" s="541"/>
      <c r="I33" s="544"/>
      <c r="J33" s="541"/>
    </row>
    <row r="34" spans="2:10" ht="20.25">
      <c r="B34" s="543"/>
      <c r="C34" s="543"/>
      <c r="D34" s="543"/>
      <c r="E34" s="543"/>
      <c r="F34" s="543"/>
      <c r="G34" s="546"/>
      <c r="H34" s="541"/>
      <c r="I34" s="544"/>
      <c r="J34" s="541"/>
    </row>
    <row r="35" spans="2:10" ht="20.25">
      <c r="B35" s="543"/>
      <c r="C35" s="543"/>
      <c r="D35" s="543"/>
      <c r="E35" s="543"/>
      <c r="F35" s="543"/>
      <c r="G35" s="546"/>
      <c r="H35" s="541"/>
      <c r="I35" s="544"/>
      <c r="J35" s="541"/>
    </row>
    <row r="36" spans="2:10" ht="20.25">
      <c r="B36" s="543"/>
      <c r="C36" s="543"/>
      <c r="D36" s="543"/>
      <c r="E36" s="543"/>
      <c r="F36" s="543"/>
      <c r="G36" s="546"/>
      <c r="H36" s="541"/>
      <c r="I36" s="544"/>
      <c r="J36" s="541"/>
    </row>
    <row r="37" spans="2:10" ht="20.25">
      <c r="B37" s="543"/>
      <c r="C37" s="543"/>
      <c r="D37" s="543"/>
      <c r="E37" s="543"/>
      <c r="F37" s="543"/>
      <c r="G37" s="546"/>
      <c r="H37" s="541"/>
      <c r="I37" s="544"/>
      <c r="J37" s="541"/>
    </row>
    <row r="38" spans="2:10" ht="20.25">
      <c r="B38" s="543"/>
      <c r="C38" s="543"/>
      <c r="D38" s="543"/>
      <c r="E38" s="543"/>
      <c r="F38" s="543"/>
      <c r="G38" s="546"/>
      <c r="H38" s="541"/>
      <c r="I38" s="544"/>
      <c r="J38" s="541"/>
    </row>
    <row r="45" spans="2:6" ht="20.25">
      <c r="B45" s="547"/>
      <c r="C45" s="548"/>
      <c r="D45" s="541"/>
      <c r="E45" s="543"/>
      <c r="F45" s="541"/>
    </row>
    <row r="46" spans="2:6" ht="20.25">
      <c r="B46" s="546"/>
      <c r="C46" s="548"/>
      <c r="D46" s="541"/>
      <c r="E46" s="543"/>
      <c r="F46" s="541"/>
    </row>
    <row r="47" spans="2:6" ht="20.25">
      <c r="B47" s="546"/>
      <c r="C47" s="546"/>
      <c r="D47" s="541"/>
      <c r="E47" s="543"/>
      <c r="F47" s="541"/>
    </row>
    <row r="48" spans="2:6" ht="20.25">
      <c r="B48" s="546"/>
      <c r="C48" s="549"/>
      <c r="D48" s="541"/>
      <c r="E48" s="543"/>
      <c r="F48" s="541"/>
    </row>
    <row r="49" spans="4:6" ht="20.25">
      <c r="D49" s="541"/>
      <c r="E49" s="543"/>
      <c r="F49" s="54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zoomScale="115" zoomScaleNormal="115" zoomScaleSheetLayoutView="115" zoomScalePageLayoutView="0" workbookViewId="0" topLeftCell="A10">
      <selection activeCell="P22" sqref="P22"/>
    </sheetView>
  </sheetViews>
  <sheetFormatPr defaultColWidth="9.140625" defaultRowHeight="21.75"/>
  <cols>
    <col min="1" max="1" width="3.00390625" style="232" customWidth="1"/>
    <col min="2" max="2" width="5.00390625" style="232" customWidth="1"/>
    <col min="3" max="3" width="13.00390625" style="232" customWidth="1"/>
    <col min="4" max="4" width="6.00390625" style="232" customWidth="1"/>
    <col min="5" max="5" width="4.7109375" style="232" customWidth="1"/>
    <col min="6" max="6" width="8.28125" style="232" customWidth="1"/>
    <col min="7" max="7" width="5.140625" style="232" customWidth="1"/>
    <col min="8" max="8" width="9.140625" style="232" customWidth="1"/>
    <col min="9" max="12" width="10.28125" style="232" customWidth="1"/>
    <col min="13" max="13" width="12.28125" style="232" customWidth="1"/>
    <col min="14" max="16384" width="9.140625" style="232" customWidth="1"/>
  </cols>
  <sheetData>
    <row r="1" spans="1:13" ht="21">
      <c r="A1" s="241"/>
      <c r="B1" s="636" t="s">
        <v>89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20.25">
      <c r="A2" s="241"/>
      <c r="B2" s="641" t="s">
        <v>90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1:13" ht="20.25">
      <c r="A3" s="241"/>
      <c r="B3" s="263" t="s">
        <v>91</v>
      </c>
      <c r="C3" s="264"/>
      <c r="D3" s="264"/>
      <c r="E3" s="264"/>
      <c r="F3" s="264"/>
      <c r="G3" s="264"/>
      <c r="H3" s="242"/>
      <c r="I3" s="242"/>
      <c r="J3" s="242"/>
      <c r="K3" s="242"/>
      <c r="L3" s="242"/>
      <c r="M3" s="241"/>
    </row>
    <row r="4" spans="1:13" ht="20.25">
      <c r="A4" s="241"/>
      <c r="B4" s="642" t="s">
        <v>92</v>
      </c>
      <c r="C4" s="643"/>
      <c r="D4" s="643"/>
      <c r="E4" s="643"/>
      <c r="F4" s="643"/>
      <c r="G4" s="643"/>
      <c r="H4" s="644"/>
      <c r="I4" s="265" t="s">
        <v>93</v>
      </c>
      <c r="J4" s="265" t="s">
        <v>94</v>
      </c>
      <c r="K4" s="267" t="s">
        <v>95</v>
      </c>
      <c r="L4" s="265" t="s">
        <v>96</v>
      </c>
      <c r="M4" s="267" t="s">
        <v>97</v>
      </c>
    </row>
    <row r="5" spans="1:13" ht="20.25">
      <c r="A5" s="241"/>
      <c r="B5" s="637" t="s">
        <v>49</v>
      </c>
      <c r="C5" s="637"/>
      <c r="D5" s="637"/>
      <c r="E5" s="637"/>
      <c r="F5" s="637"/>
      <c r="G5" s="637"/>
      <c r="H5" s="637"/>
      <c r="I5" s="266" t="s">
        <v>98</v>
      </c>
      <c r="J5" s="266" t="s">
        <v>99</v>
      </c>
      <c r="K5" s="268" t="s">
        <v>100</v>
      </c>
      <c r="L5" s="266" t="s">
        <v>101</v>
      </c>
      <c r="M5" s="268" t="s">
        <v>102</v>
      </c>
    </row>
    <row r="6" spans="1:13" ht="20.25">
      <c r="A6" s="241"/>
      <c r="B6" s="243">
        <v>1</v>
      </c>
      <c r="C6" s="244" t="s">
        <v>103</v>
      </c>
      <c r="D6" s="245">
        <v>1.05</v>
      </c>
      <c r="E6" s="246" t="s">
        <v>17</v>
      </c>
      <c r="F6" s="274">
        <v>2504.67</v>
      </c>
      <c r="G6" s="247" t="s">
        <v>14</v>
      </c>
      <c r="H6" s="248">
        <f>TRUNC(D6*F6,2)</f>
        <v>2629.9</v>
      </c>
      <c r="I6" s="233">
        <f>400*$H$6/1000</f>
        <v>1051.96</v>
      </c>
      <c r="J6" s="233">
        <f>350*$H$6/1000</f>
        <v>920.465</v>
      </c>
      <c r="K6" s="276">
        <f>320*$H$6/1000</f>
        <v>841.568</v>
      </c>
      <c r="L6" s="233">
        <f>290*$H$6/1000</f>
        <v>762.671</v>
      </c>
      <c r="M6" s="269">
        <f>240*$H$6/1000</f>
        <v>631.176</v>
      </c>
    </row>
    <row r="7" spans="1:14" ht="20.25">
      <c r="A7" s="241"/>
      <c r="B7" s="249">
        <v>2</v>
      </c>
      <c r="C7" s="250" t="s">
        <v>104</v>
      </c>
      <c r="D7" s="251">
        <v>1.2</v>
      </c>
      <c r="E7" s="252" t="s">
        <v>17</v>
      </c>
      <c r="F7" s="275">
        <v>364.49</v>
      </c>
      <c r="G7" s="253" t="s">
        <v>14</v>
      </c>
      <c r="H7" s="248">
        <f>TRUNC(D7*F7,2)</f>
        <v>437.38</v>
      </c>
      <c r="I7" s="235">
        <f>734*$H$7/1679</f>
        <v>191.20721858248956</v>
      </c>
      <c r="J7" s="235">
        <f>800*$H$7/1679</f>
        <v>208.40023823704587</v>
      </c>
      <c r="K7" s="277">
        <f>835*$H$7/1679</f>
        <v>217.5177486599166</v>
      </c>
      <c r="L7" s="235">
        <f>868*$H$7/1679</f>
        <v>226.11425848719475</v>
      </c>
      <c r="M7" s="270">
        <f>728*$H$7/1679</f>
        <v>189.64421679571174</v>
      </c>
      <c r="N7" s="254"/>
    </row>
    <row r="8" spans="1:14" ht="20.25">
      <c r="A8" s="241"/>
      <c r="B8" s="249">
        <v>3</v>
      </c>
      <c r="C8" s="250" t="s">
        <v>293</v>
      </c>
      <c r="D8" s="251">
        <v>1.15</v>
      </c>
      <c r="E8" s="252" t="s">
        <v>17</v>
      </c>
      <c r="F8" s="275">
        <v>392.52</v>
      </c>
      <c r="G8" s="253" t="s">
        <v>14</v>
      </c>
      <c r="H8" s="248">
        <f>TRUNC(D8*F8,2)</f>
        <v>451.39</v>
      </c>
      <c r="I8" s="235">
        <f>1019*$H$8/1565</f>
        <v>293.90824920127795</v>
      </c>
      <c r="J8" s="235">
        <f>1030*$H$8/1565</f>
        <v>297.0809584664537</v>
      </c>
      <c r="K8" s="277">
        <f>1070*$H$8/1565</f>
        <v>308.61808306709264</v>
      </c>
      <c r="L8" s="235">
        <f>1015*$H$8/1565</f>
        <v>292.75453674121405</v>
      </c>
      <c r="M8" s="270">
        <f>1218*$H$8/1565</f>
        <v>351.3054440894569</v>
      </c>
      <c r="N8" s="254"/>
    </row>
    <row r="9" spans="1:13" ht="20.25">
      <c r="A9" s="241"/>
      <c r="B9" s="255">
        <v>4</v>
      </c>
      <c r="C9" s="256" t="s">
        <v>200</v>
      </c>
      <c r="D9" s="256"/>
      <c r="E9" s="256"/>
      <c r="F9" s="256"/>
      <c r="G9" s="256"/>
      <c r="H9" s="257"/>
      <c r="I9" s="236">
        <v>498</v>
      </c>
      <c r="J9" s="236">
        <v>436</v>
      </c>
      <c r="K9" s="278">
        <v>436</v>
      </c>
      <c r="L9" s="236">
        <v>436</v>
      </c>
      <c r="M9" s="271">
        <v>398</v>
      </c>
    </row>
    <row r="10" spans="1:13" ht="20.25">
      <c r="A10" s="241"/>
      <c r="B10" s="638" t="s">
        <v>2</v>
      </c>
      <c r="C10" s="639"/>
      <c r="D10" s="639"/>
      <c r="E10" s="639"/>
      <c r="F10" s="639"/>
      <c r="G10" s="639"/>
      <c r="H10" s="640"/>
      <c r="I10" s="238">
        <f>SUM(I6:I9)</f>
        <v>2035.0754677837676</v>
      </c>
      <c r="J10" s="238">
        <f>SUM(J6:J9)</f>
        <v>1861.9461967034997</v>
      </c>
      <c r="K10" s="279">
        <f>SUM(K6:K9)</f>
        <v>1803.7038317270092</v>
      </c>
      <c r="L10" s="238">
        <f>SUM(L6:L9)</f>
        <v>1717.5397952284088</v>
      </c>
      <c r="M10" s="272">
        <f>SUM(M6:M9)</f>
        <v>1570.1256608851686</v>
      </c>
    </row>
    <row r="11" spans="1:13" ht="20.25">
      <c r="A11" s="241"/>
      <c r="B11" s="242"/>
      <c r="C11" s="241"/>
      <c r="D11" s="241"/>
      <c r="E11" s="241"/>
      <c r="F11" s="241"/>
      <c r="G11" s="241"/>
      <c r="H11" s="241"/>
      <c r="I11" s="242"/>
      <c r="J11" s="242"/>
      <c r="K11" s="242"/>
      <c r="L11" s="242"/>
      <c r="M11" s="241"/>
    </row>
    <row r="12" spans="1:13" ht="20.25">
      <c r="A12" s="241"/>
      <c r="B12" s="263" t="s">
        <v>48</v>
      </c>
      <c r="C12" s="241"/>
      <c r="D12" s="241"/>
      <c r="E12" s="241"/>
      <c r="F12" s="241"/>
      <c r="G12" s="241"/>
      <c r="H12" s="241"/>
      <c r="I12" s="242"/>
      <c r="J12" s="242"/>
      <c r="K12" s="242"/>
      <c r="L12" s="242"/>
      <c r="M12" s="241"/>
    </row>
    <row r="13" spans="1:13" ht="20.25">
      <c r="A13" s="241"/>
      <c r="B13" s="642" t="s">
        <v>92</v>
      </c>
      <c r="C13" s="643"/>
      <c r="D13" s="643"/>
      <c r="E13" s="643"/>
      <c r="F13" s="643"/>
      <c r="G13" s="643"/>
      <c r="H13" s="644"/>
      <c r="I13" s="265" t="s">
        <v>93</v>
      </c>
      <c r="J13" s="265" t="s">
        <v>94</v>
      </c>
      <c r="K13" s="267" t="s">
        <v>95</v>
      </c>
      <c r="L13" s="265" t="s">
        <v>96</v>
      </c>
      <c r="M13" s="267" t="s">
        <v>97</v>
      </c>
    </row>
    <row r="14" spans="1:13" ht="20.25">
      <c r="A14" s="241"/>
      <c r="B14" s="637" t="s">
        <v>49</v>
      </c>
      <c r="C14" s="637"/>
      <c r="D14" s="637"/>
      <c r="E14" s="637"/>
      <c r="F14" s="637"/>
      <c r="G14" s="637"/>
      <c r="H14" s="637"/>
      <c r="I14" s="266" t="s">
        <v>50</v>
      </c>
      <c r="J14" s="266" t="s">
        <v>51</v>
      </c>
      <c r="K14" s="268" t="s">
        <v>52</v>
      </c>
      <c r="L14" s="266" t="s">
        <v>128</v>
      </c>
      <c r="M14" s="268" t="s">
        <v>53</v>
      </c>
    </row>
    <row r="15" spans="1:13" ht="20.25">
      <c r="A15" s="241"/>
      <c r="B15" s="243">
        <v>1</v>
      </c>
      <c r="C15" s="244" t="s">
        <v>103</v>
      </c>
      <c r="D15" s="258">
        <v>1.05</v>
      </c>
      <c r="E15" s="246" t="s">
        <v>17</v>
      </c>
      <c r="F15" s="274">
        <f>F6</f>
        <v>2504.67</v>
      </c>
      <c r="G15" s="247" t="s">
        <v>14</v>
      </c>
      <c r="H15" s="248">
        <f>TRUNC(D15*F15,2)</f>
        <v>2629.9</v>
      </c>
      <c r="I15" s="233">
        <f>0.4*$H$15</f>
        <v>1051.96</v>
      </c>
      <c r="J15" s="234">
        <f>0.35*$H$15</f>
        <v>920.4649999999999</v>
      </c>
      <c r="K15" s="276">
        <f>0.32*$H$15</f>
        <v>841.5680000000001</v>
      </c>
      <c r="L15" s="233">
        <f>0.29*$H$15</f>
        <v>762.6709999999999</v>
      </c>
      <c r="M15" s="269">
        <f>0.24*$H$15</f>
        <v>631.176</v>
      </c>
    </row>
    <row r="16" spans="1:13" ht="20.25">
      <c r="A16" s="241"/>
      <c r="B16" s="249">
        <v>2</v>
      </c>
      <c r="C16" s="250" t="s">
        <v>104</v>
      </c>
      <c r="D16" s="259">
        <v>1.2</v>
      </c>
      <c r="E16" s="252" t="s">
        <v>17</v>
      </c>
      <c r="F16" s="275">
        <f>F7</f>
        <v>364.49</v>
      </c>
      <c r="G16" s="253" t="s">
        <v>14</v>
      </c>
      <c r="H16" s="248">
        <f>TRUNC(D16*F16,2)</f>
        <v>437.38</v>
      </c>
      <c r="I16" s="235">
        <f>0.524*$H$16</f>
        <v>229.18712</v>
      </c>
      <c r="J16" s="240">
        <f>0.572*$H$16</f>
        <v>250.18135999999998</v>
      </c>
      <c r="K16" s="277">
        <f>0.596*$H$16</f>
        <v>260.67848</v>
      </c>
      <c r="L16" s="235">
        <f>0.62*$H$16</f>
        <v>271.1756</v>
      </c>
      <c r="M16" s="273">
        <f>0.52*$H$16</f>
        <v>227.4376</v>
      </c>
    </row>
    <row r="17" spans="1:13" ht="20.25">
      <c r="A17" s="241"/>
      <c r="B17" s="249">
        <v>3</v>
      </c>
      <c r="C17" s="250" t="s">
        <v>293</v>
      </c>
      <c r="D17" s="259">
        <v>1.15</v>
      </c>
      <c r="E17" s="252" t="s">
        <v>17</v>
      </c>
      <c r="F17" s="275">
        <f>F8</f>
        <v>392.52</v>
      </c>
      <c r="G17" s="253" t="s">
        <v>14</v>
      </c>
      <c r="H17" s="248">
        <f>TRUNC(D17*F17,2)</f>
        <v>451.39</v>
      </c>
      <c r="I17" s="235">
        <f>0.728*$H$17</f>
        <v>328.61192</v>
      </c>
      <c r="J17" s="240">
        <f>0.736*$H$17</f>
        <v>332.22303999999997</v>
      </c>
      <c r="K17" s="277">
        <f>0.764*$H$17</f>
        <v>344.86196</v>
      </c>
      <c r="L17" s="235">
        <f>0.725*$H$17</f>
        <v>327.25775</v>
      </c>
      <c r="M17" s="273">
        <f>0.87*$H$17</f>
        <v>392.7093</v>
      </c>
    </row>
    <row r="18" spans="1:13" ht="20.25">
      <c r="A18" s="241"/>
      <c r="B18" s="255">
        <v>4</v>
      </c>
      <c r="C18" s="256" t="s">
        <v>201</v>
      </c>
      <c r="D18" s="256"/>
      <c r="E18" s="256"/>
      <c r="F18" s="256"/>
      <c r="G18" s="256"/>
      <c r="H18" s="257"/>
      <c r="I18" s="236">
        <v>498</v>
      </c>
      <c r="J18" s="237">
        <v>498</v>
      </c>
      <c r="K18" s="278">
        <v>436</v>
      </c>
      <c r="L18" s="236">
        <v>436</v>
      </c>
      <c r="M18" s="271">
        <v>398</v>
      </c>
    </row>
    <row r="19" spans="1:13" ht="20.25">
      <c r="A19" s="241"/>
      <c r="B19" s="638" t="s">
        <v>2</v>
      </c>
      <c r="C19" s="639"/>
      <c r="D19" s="639"/>
      <c r="E19" s="639"/>
      <c r="F19" s="639"/>
      <c r="G19" s="639"/>
      <c r="H19" s="640"/>
      <c r="I19" s="238">
        <f>SUM(I15:I18)</f>
        <v>2107.75904</v>
      </c>
      <c r="J19" s="239">
        <f>SUM(J15:J18)</f>
        <v>2000.8694</v>
      </c>
      <c r="K19" s="279">
        <f>SUM(K15:K18)</f>
        <v>1883.10844</v>
      </c>
      <c r="L19" s="238">
        <f>SUM(L15:L18)</f>
        <v>1797.1043499999998</v>
      </c>
      <c r="M19" s="272">
        <f>SUM(M15:M18)</f>
        <v>1649.3229000000001</v>
      </c>
    </row>
    <row r="20" spans="1:13" ht="20.25">
      <c r="A20" s="241"/>
      <c r="B20" s="260"/>
      <c r="C20" s="241"/>
      <c r="D20" s="241"/>
      <c r="E20" s="241"/>
      <c r="F20" s="241"/>
      <c r="G20" s="241"/>
      <c r="H20" s="241"/>
      <c r="I20" s="242"/>
      <c r="J20" s="242"/>
      <c r="K20" s="242"/>
      <c r="L20" s="242"/>
      <c r="M20" s="241"/>
    </row>
    <row r="21" spans="1:12" ht="20.25">
      <c r="A21" s="261" t="s">
        <v>3</v>
      </c>
      <c r="B21" s="241"/>
      <c r="C21" s="241"/>
      <c r="D21" s="241"/>
      <c r="E21" s="241"/>
      <c r="F21" s="241"/>
      <c r="G21" s="241"/>
      <c r="H21" s="242"/>
      <c r="I21" s="242"/>
      <c r="J21" s="242"/>
      <c r="K21" s="242"/>
      <c r="L21" s="241"/>
    </row>
    <row r="22" spans="1:11" ht="20.25">
      <c r="A22" s="484" t="s">
        <v>105</v>
      </c>
      <c r="B22" s="241"/>
      <c r="C22" s="241"/>
      <c r="D22" s="241"/>
      <c r="E22" s="241"/>
      <c r="F22" s="241"/>
      <c r="G22" s="242"/>
      <c r="H22" s="242"/>
      <c r="I22" s="242"/>
      <c r="J22" s="242"/>
      <c r="K22" s="241"/>
    </row>
    <row r="23" spans="1:11" ht="20.25">
      <c r="A23" s="484" t="s">
        <v>106</v>
      </c>
      <c r="B23" s="241"/>
      <c r="C23" s="241"/>
      <c r="D23" s="241"/>
      <c r="E23" s="241"/>
      <c r="F23" s="241"/>
      <c r="G23" s="242"/>
      <c r="H23" s="242"/>
      <c r="I23" s="242"/>
      <c r="J23" s="242"/>
      <c r="K23" s="241"/>
    </row>
    <row r="24" spans="1:11" ht="20.25">
      <c r="A24" s="485" t="s">
        <v>107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ht="20.25">
      <c r="A25" s="484" t="s">
        <v>108</v>
      </c>
      <c r="B25" s="241"/>
      <c r="C25" s="241"/>
      <c r="D25" s="241"/>
      <c r="E25" s="241"/>
      <c r="F25" s="241"/>
      <c r="G25" s="242"/>
      <c r="H25" s="242"/>
      <c r="I25" s="242"/>
      <c r="J25" s="242"/>
      <c r="K25" s="241"/>
    </row>
    <row r="26" spans="1:12" ht="20.25">
      <c r="A26" s="486"/>
      <c r="B26" s="241"/>
      <c r="C26" s="241"/>
      <c r="D26" s="241"/>
      <c r="E26" s="241"/>
      <c r="F26" s="241"/>
      <c r="G26" s="241"/>
      <c r="H26" s="242"/>
      <c r="I26" s="242"/>
      <c r="J26" s="242"/>
      <c r="K26" s="242"/>
      <c r="L26" s="241"/>
    </row>
    <row r="27" spans="1:12" ht="20.25">
      <c r="A27" s="487" t="s">
        <v>109</v>
      </c>
      <c r="B27" s="241"/>
      <c r="C27" s="241"/>
      <c r="D27" s="241"/>
      <c r="E27" s="241"/>
      <c r="F27" s="241"/>
      <c r="G27" s="241"/>
      <c r="H27" s="242"/>
      <c r="I27" s="242"/>
      <c r="J27" s="242"/>
      <c r="K27" s="242"/>
      <c r="L27" s="241"/>
    </row>
    <row r="28" spans="1:12" ht="4.5" customHeight="1">
      <c r="A28" s="486"/>
      <c r="B28" s="260" t="s">
        <v>110</v>
      </c>
      <c r="C28" s="241"/>
      <c r="D28" s="241"/>
      <c r="E28" s="241"/>
      <c r="F28" s="241"/>
      <c r="G28" s="241"/>
      <c r="H28" s="242"/>
      <c r="I28" s="242"/>
      <c r="J28" s="242"/>
      <c r="K28" s="242"/>
      <c r="L28" s="241"/>
    </row>
    <row r="29" ht="20.25" hidden="1"/>
    <row r="30" spans="2:13" ht="21" hidden="1">
      <c r="B30" s="636" t="s">
        <v>413</v>
      </c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</row>
    <row r="31" spans="1:13" ht="20.25" hidden="1">
      <c r="A31" s="488"/>
      <c r="B31" s="489" t="s">
        <v>414</v>
      </c>
      <c r="C31" s="489"/>
      <c r="D31" s="489"/>
      <c r="E31" s="490"/>
      <c r="F31" s="491"/>
      <c r="G31" s="490"/>
      <c r="H31" s="489"/>
      <c r="I31" s="491"/>
      <c r="J31" s="489"/>
      <c r="K31" s="489"/>
      <c r="L31" s="491"/>
      <c r="M31" s="492"/>
    </row>
    <row r="32" spans="1:13" ht="20.25" hidden="1">
      <c r="A32" s="493"/>
      <c r="B32" s="494"/>
      <c r="C32" s="494"/>
      <c r="D32" s="494"/>
      <c r="E32" s="495" t="s">
        <v>219</v>
      </c>
      <c r="F32" s="496">
        <v>1</v>
      </c>
      <c r="G32" s="495" t="s">
        <v>6</v>
      </c>
      <c r="H32" s="495" t="s">
        <v>20</v>
      </c>
      <c r="I32" s="497">
        <v>1971.76</v>
      </c>
      <c r="J32" s="495" t="s">
        <v>407</v>
      </c>
      <c r="K32" s="495" t="s">
        <v>14</v>
      </c>
      <c r="L32" s="496">
        <f>I32*F32</f>
        <v>1971.76</v>
      </c>
      <c r="M32" s="498" t="s">
        <v>19</v>
      </c>
    </row>
    <row r="33" spans="1:13" ht="21" hidden="1" thickBot="1">
      <c r="A33" s="499"/>
      <c r="B33" s="500" t="s">
        <v>27</v>
      </c>
      <c r="C33" s="500"/>
      <c r="D33" s="500"/>
      <c r="E33" s="501"/>
      <c r="F33" s="502"/>
      <c r="G33" s="501"/>
      <c r="H33" s="500"/>
      <c r="I33" s="502"/>
      <c r="J33" s="500"/>
      <c r="K33" s="501" t="s">
        <v>14</v>
      </c>
      <c r="L33" s="503">
        <f>I32</f>
        <v>1971.76</v>
      </c>
      <c r="M33" s="504" t="s">
        <v>19</v>
      </c>
    </row>
    <row r="34" spans="1:13" ht="20.25" hidden="1">
      <c r="A34" s="488"/>
      <c r="B34" s="489" t="s">
        <v>415</v>
      </c>
      <c r="C34" s="489"/>
      <c r="D34" s="489"/>
      <c r="E34" s="490"/>
      <c r="F34" s="491"/>
      <c r="G34" s="490"/>
      <c r="H34" s="489"/>
      <c r="I34" s="491"/>
      <c r="J34" s="489"/>
      <c r="K34" s="489"/>
      <c r="L34" s="491"/>
      <c r="M34" s="492"/>
    </row>
    <row r="35" spans="1:13" ht="20.25">
      <c r="A35" s="493"/>
      <c r="B35" s="494"/>
      <c r="C35" s="494"/>
      <c r="D35" s="494"/>
      <c r="E35" s="495" t="s">
        <v>219</v>
      </c>
      <c r="F35" s="496">
        <v>1</v>
      </c>
      <c r="G35" s="495" t="s">
        <v>6</v>
      </c>
      <c r="H35" s="495" t="s">
        <v>20</v>
      </c>
      <c r="I35" s="497">
        <v>2046.73</v>
      </c>
      <c r="J35" s="495" t="s">
        <v>407</v>
      </c>
      <c r="K35" s="495" t="s">
        <v>14</v>
      </c>
      <c r="L35" s="496">
        <f>I35*F35</f>
        <v>2046.73</v>
      </c>
      <c r="M35" s="498" t="s">
        <v>19</v>
      </c>
    </row>
    <row r="36" spans="1:13" ht="21" thickBot="1">
      <c r="A36" s="499"/>
      <c r="B36" s="500" t="s">
        <v>27</v>
      </c>
      <c r="C36" s="500"/>
      <c r="D36" s="500"/>
      <c r="E36" s="501"/>
      <c r="F36" s="502"/>
      <c r="G36" s="501"/>
      <c r="H36" s="500"/>
      <c r="I36" s="502"/>
      <c r="J36" s="500"/>
      <c r="K36" s="501" t="s">
        <v>14</v>
      </c>
      <c r="L36" s="503">
        <f>I35</f>
        <v>2046.73</v>
      </c>
      <c r="M36" s="504" t="s">
        <v>19</v>
      </c>
    </row>
  </sheetData>
  <sheetProtection/>
  <mergeCells count="9">
    <mergeCell ref="B30:M30"/>
    <mergeCell ref="B14:H14"/>
    <mergeCell ref="B19:H19"/>
    <mergeCell ref="B1:M1"/>
    <mergeCell ref="B2:M2"/>
    <mergeCell ref="B4:H4"/>
    <mergeCell ref="B5:H5"/>
    <mergeCell ref="B10:H10"/>
    <mergeCell ref="B13:H13"/>
  </mergeCells>
  <conditionalFormatting sqref="L4:L10">
    <cfRule type="expression" priority="4" dxfId="9">
      <formula>$BC$2=$L$4</formula>
    </cfRule>
  </conditionalFormatting>
  <conditionalFormatting sqref="K4:K10">
    <cfRule type="expression" priority="3" dxfId="9">
      <formula>$BC$2=$K$4</formula>
    </cfRule>
  </conditionalFormatting>
  <conditionalFormatting sqref="J4:J10 K7:M7">
    <cfRule type="expression" priority="2" dxfId="9">
      <formula>$BC$2=$J$4</formula>
    </cfRule>
  </conditionalFormatting>
  <conditionalFormatting sqref="I4:I10 J8:M8">
    <cfRule type="expression" priority="1" dxfId="9">
      <formula>$BC$2=$I$4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zoomScalePageLayoutView="0" workbookViewId="0" topLeftCell="A1">
      <selection activeCell="P15" sqref="P15"/>
    </sheetView>
  </sheetViews>
  <sheetFormatPr defaultColWidth="9.140625" defaultRowHeight="21.75"/>
  <cols>
    <col min="1" max="16384" width="9.140625" style="232" customWidth="1"/>
  </cols>
  <sheetData>
    <row r="1" spans="1:10" ht="26.25">
      <c r="A1" s="645" t="s">
        <v>54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0" ht="21">
      <c r="A2" s="452" t="s">
        <v>397</v>
      </c>
      <c r="B2" s="453"/>
      <c r="C2" s="454"/>
      <c r="D2" s="454"/>
      <c r="E2" s="455"/>
      <c r="F2" s="454"/>
      <c r="G2" s="455"/>
      <c r="H2" s="455"/>
      <c r="I2" s="456"/>
      <c r="J2" s="457"/>
    </row>
    <row r="3" spans="1:10" ht="21">
      <c r="A3" s="458" t="s">
        <v>111</v>
      </c>
      <c r="B3" s="453"/>
      <c r="C3" s="454"/>
      <c r="D3" s="455">
        <v>1</v>
      </c>
      <c r="E3" s="459" t="s">
        <v>8</v>
      </c>
      <c r="F3" s="455"/>
      <c r="G3" s="459"/>
      <c r="H3" s="460"/>
      <c r="I3" s="461"/>
      <c r="J3" s="460"/>
    </row>
    <row r="4" spans="1:10" ht="20.25">
      <c r="A4" s="458" t="s">
        <v>112</v>
      </c>
      <c r="B4" s="462"/>
      <c r="C4" s="463"/>
      <c r="D4" s="454">
        <v>1</v>
      </c>
      <c r="E4" s="459" t="s">
        <v>113</v>
      </c>
      <c r="F4" s="464">
        <v>696.26</v>
      </c>
      <c r="G4" s="459" t="s">
        <v>24</v>
      </c>
      <c r="H4" s="454" t="s">
        <v>14</v>
      </c>
      <c r="I4" s="455">
        <f>ROUND(F4*D4,2)</f>
        <v>696.26</v>
      </c>
      <c r="J4" s="456" t="s">
        <v>26</v>
      </c>
    </row>
    <row r="5" spans="1:10" ht="20.25">
      <c r="A5" s="458" t="s">
        <v>114</v>
      </c>
      <c r="B5" s="453"/>
      <c r="C5" s="463"/>
      <c r="D5" s="454">
        <v>0.3</v>
      </c>
      <c r="E5" s="459" t="s">
        <v>113</v>
      </c>
      <c r="F5" s="464">
        <v>582.24</v>
      </c>
      <c r="G5" s="459" t="s">
        <v>24</v>
      </c>
      <c r="H5" s="454" t="s">
        <v>14</v>
      </c>
      <c r="I5" s="455">
        <f>ROUND(F5*D5,2)</f>
        <v>174.67</v>
      </c>
      <c r="J5" s="456" t="s">
        <v>26</v>
      </c>
    </row>
    <row r="6" spans="1:10" ht="20.25">
      <c r="A6" s="462" t="s">
        <v>116</v>
      </c>
      <c r="B6" s="453"/>
      <c r="C6" s="463"/>
      <c r="D6" s="454">
        <v>0.3</v>
      </c>
      <c r="E6" s="459" t="s">
        <v>115</v>
      </c>
      <c r="F6" s="464">
        <v>10</v>
      </c>
      <c r="G6" s="459" t="s">
        <v>24</v>
      </c>
      <c r="H6" s="454" t="s">
        <v>14</v>
      </c>
      <c r="I6" s="455">
        <f>ROUND(F6*D6,2)</f>
        <v>3</v>
      </c>
      <c r="J6" s="456" t="s">
        <v>26</v>
      </c>
    </row>
    <row r="7" spans="1:10" ht="20.25">
      <c r="A7" s="462" t="s">
        <v>117</v>
      </c>
      <c r="B7" s="453"/>
      <c r="C7" s="463"/>
      <c r="D7" s="454">
        <v>0.25</v>
      </c>
      <c r="E7" s="459" t="s">
        <v>118</v>
      </c>
      <c r="F7" s="464">
        <v>37.39</v>
      </c>
      <c r="G7" s="459" t="s">
        <v>24</v>
      </c>
      <c r="H7" s="454" t="s">
        <v>14</v>
      </c>
      <c r="I7" s="455">
        <f>ROUND(F7*D7,2)</f>
        <v>9.35</v>
      </c>
      <c r="J7" s="456" t="s">
        <v>26</v>
      </c>
    </row>
    <row r="8" spans="1:10" ht="20.25">
      <c r="A8" s="462"/>
      <c r="B8" s="453"/>
      <c r="C8" s="463"/>
      <c r="D8" s="454"/>
      <c r="E8" s="459"/>
      <c r="F8" s="464" t="s">
        <v>2</v>
      </c>
      <c r="G8" s="459"/>
      <c r="H8" s="454" t="s">
        <v>14</v>
      </c>
      <c r="I8" s="455">
        <f>I4+I5+I6+I7</f>
        <v>883.28</v>
      </c>
      <c r="J8" s="456" t="s">
        <v>26</v>
      </c>
    </row>
    <row r="9" spans="1:10" ht="20.25">
      <c r="A9" s="462" t="s">
        <v>119</v>
      </c>
      <c r="B9" s="453"/>
      <c r="C9" s="463"/>
      <c r="D9" s="454"/>
      <c r="E9" s="459">
        <f>I8</f>
        <v>883.28</v>
      </c>
      <c r="F9" s="464" t="s">
        <v>25</v>
      </c>
      <c r="G9" s="459">
        <v>4</v>
      </c>
      <c r="H9" s="454" t="s">
        <v>14</v>
      </c>
      <c r="I9" s="455">
        <f>E9/G9</f>
        <v>220.82</v>
      </c>
      <c r="J9" s="456" t="s">
        <v>26</v>
      </c>
    </row>
    <row r="10" spans="1:10" ht="20.25">
      <c r="A10" s="462" t="s">
        <v>55</v>
      </c>
      <c r="B10" s="453"/>
      <c r="C10" s="463"/>
      <c r="D10" s="454"/>
      <c r="E10" s="459"/>
      <c r="F10" s="464"/>
      <c r="G10" s="459"/>
      <c r="H10" s="454" t="s">
        <v>14</v>
      </c>
      <c r="I10" s="455">
        <v>133</v>
      </c>
      <c r="J10" s="456" t="s">
        <v>26</v>
      </c>
    </row>
    <row r="11" spans="1:10" ht="20.25">
      <c r="A11" s="462" t="s">
        <v>56</v>
      </c>
      <c r="B11" s="453"/>
      <c r="C11" s="463"/>
      <c r="D11" s="454"/>
      <c r="E11" s="459"/>
      <c r="F11" s="464"/>
      <c r="G11" s="459"/>
      <c r="H11" s="454" t="s">
        <v>14</v>
      </c>
      <c r="I11" s="455">
        <v>10</v>
      </c>
      <c r="J11" s="456" t="s">
        <v>26</v>
      </c>
    </row>
    <row r="12" spans="1:10" ht="20.25">
      <c r="A12" s="453"/>
      <c r="B12" s="462"/>
      <c r="C12" s="453"/>
      <c r="D12" s="453"/>
      <c r="E12" s="453"/>
      <c r="F12" s="453"/>
      <c r="G12" s="465" t="s">
        <v>2</v>
      </c>
      <c r="H12" s="466" t="s">
        <v>14</v>
      </c>
      <c r="I12" s="467">
        <f>ROUND(SUM(I9:I11),2)</f>
        <v>363.82</v>
      </c>
      <c r="J12" s="468" t="s">
        <v>26</v>
      </c>
    </row>
    <row r="14" spans="1:10" ht="21">
      <c r="A14" s="452" t="s">
        <v>398</v>
      </c>
      <c r="B14" s="453"/>
      <c r="C14" s="454"/>
      <c r="D14" s="454"/>
      <c r="E14" s="455"/>
      <c r="F14" s="454"/>
      <c r="G14" s="455"/>
      <c r="H14" s="455"/>
      <c r="I14" s="456"/>
      <c r="J14" s="457"/>
    </row>
    <row r="15" spans="1:10" ht="21">
      <c r="A15" s="458" t="s">
        <v>111</v>
      </c>
      <c r="B15" s="453"/>
      <c r="C15" s="454"/>
      <c r="D15" s="455">
        <v>1</v>
      </c>
      <c r="E15" s="459" t="s">
        <v>8</v>
      </c>
      <c r="F15" s="455"/>
      <c r="G15" s="459"/>
      <c r="H15" s="460"/>
      <c r="I15" s="461"/>
      <c r="J15" s="460"/>
    </row>
    <row r="16" spans="1:10" ht="20.25">
      <c r="A16" s="458" t="s">
        <v>112</v>
      </c>
      <c r="B16" s="462"/>
      <c r="C16" s="463"/>
      <c r="D16" s="454">
        <v>1</v>
      </c>
      <c r="E16" s="459" t="s">
        <v>113</v>
      </c>
      <c r="F16" s="464">
        <v>696.26</v>
      </c>
      <c r="G16" s="459" t="s">
        <v>24</v>
      </c>
      <c r="H16" s="454" t="s">
        <v>14</v>
      </c>
      <c r="I16" s="455">
        <f>ROUND(F16*D16,2)</f>
        <v>696.26</v>
      </c>
      <c r="J16" s="456" t="s">
        <v>26</v>
      </c>
    </row>
    <row r="17" spans="1:10" ht="20.25">
      <c r="A17" s="458" t="s">
        <v>114</v>
      </c>
      <c r="B17" s="453"/>
      <c r="C17" s="463"/>
      <c r="D17" s="454">
        <v>0.3</v>
      </c>
      <c r="E17" s="459" t="s">
        <v>113</v>
      </c>
      <c r="F17" s="464">
        <v>582.24</v>
      </c>
      <c r="G17" s="459" t="s">
        <v>24</v>
      </c>
      <c r="H17" s="454" t="s">
        <v>14</v>
      </c>
      <c r="I17" s="455">
        <f>ROUND(F17*D17,2)</f>
        <v>174.67</v>
      </c>
      <c r="J17" s="456" t="s">
        <v>26</v>
      </c>
    </row>
    <row r="18" spans="1:10" ht="20.25">
      <c r="A18" s="462" t="s">
        <v>116</v>
      </c>
      <c r="B18" s="453"/>
      <c r="C18" s="463"/>
      <c r="D18" s="454">
        <v>0.3</v>
      </c>
      <c r="E18" s="459" t="s">
        <v>115</v>
      </c>
      <c r="F18" s="464">
        <v>10</v>
      </c>
      <c r="G18" s="459" t="s">
        <v>24</v>
      </c>
      <c r="H18" s="454" t="s">
        <v>14</v>
      </c>
      <c r="I18" s="455">
        <f>ROUND(F18*D18,2)</f>
        <v>3</v>
      </c>
      <c r="J18" s="456" t="s">
        <v>26</v>
      </c>
    </row>
    <row r="19" spans="1:10" ht="20.25">
      <c r="A19" s="462" t="s">
        <v>117</v>
      </c>
      <c r="B19" s="453"/>
      <c r="C19" s="463"/>
      <c r="D19" s="454">
        <v>0.25</v>
      </c>
      <c r="E19" s="459" t="s">
        <v>118</v>
      </c>
      <c r="F19" s="464">
        <v>37.39</v>
      </c>
      <c r="G19" s="459" t="s">
        <v>24</v>
      </c>
      <c r="H19" s="454" t="s">
        <v>14</v>
      </c>
      <c r="I19" s="455">
        <f>ROUND(F19*D19,2)</f>
        <v>9.35</v>
      </c>
      <c r="J19" s="456" t="s">
        <v>26</v>
      </c>
    </row>
    <row r="20" spans="1:10" ht="20.25">
      <c r="A20" s="462"/>
      <c r="B20" s="453"/>
      <c r="C20" s="463"/>
      <c r="D20" s="454"/>
      <c r="E20" s="459"/>
      <c r="F20" s="464" t="s">
        <v>2</v>
      </c>
      <c r="G20" s="459"/>
      <c r="H20" s="454" t="s">
        <v>14</v>
      </c>
      <c r="I20" s="455">
        <f>I16+I17+I18+I19</f>
        <v>883.28</v>
      </c>
      <c r="J20" s="456" t="s">
        <v>26</v>
      </c>
    </row>
    <row r="21" spans="1:10" ht="20.25">
      <c r="A21" s="462" t="s">
        <v>120</v>
      </c>
      <c r="B21" s="453"/>
      <c r="C21" s="463"/>
      <c r="D21" s="454"/>
      <c r="E21" s="459">
        <f>I20</f>
        <v>883.28</v>
      </c>
      <c r="F21" s="464" t="s">
        <v>25</v>
      </c>
      <c r="G21" s="459">
        <v>5</v>
      </c>
      <c r="H21" s="454" t="s">
        <v>14</v>
      </c>
      <c r="I21" s="455">
        <f>E21/G21</f>
        <v>176.656</v>
      </c>
      <c r="J21" s="456" t="s">
        <v>26</v>
      </c>
    </row>
    <row r="22" spans="1:10" ht="20.25">
      <c r="A22" s="462" t="s">
        <v>55</v>
      </c>
      <c r="B22" s="453"/>
      <c r="C22" s="463"/>
      <c r="D22" s="454"/>
      <c r="E22" s="459"/>
      <c r="F22" s="464"/>
      <c r="G22" s="459"/>
      <c r="H22" s="454" t="s">
        <v>14</v>
      </c>
      <c r="I22" s="455">
        <v>133</v>
      </c>
      <c r="J22" s="456" t="s">
        <v>26</v>
      </c>
    </row>
    <row r="23" spans="1:10" ht="20.25">
      <c r="A23" s="462" t="s">
        <v>56</v>
      </c>
      <c r="B23" s="453"/>
      <c r="C23" s="463"/>
      <c r="D23" s="454"/>
      <c r="E23" s="459"/>
      <c r="F23" s="464"/>
      <c r="G23" s="459"/>
      <c r="H23" s="454" t="s">
        <v>14</v>
      </c>
      <c r="I23" s="455">
        <v>10</v>
      </c>
      <c r="J23" s="456" t="s">
        <v>26</v>
      </c>
    </row>
    <row r="24" spans="1:10" ht="20.25">
      <c r="A24" s="453"/>
      <c r="B24" s="462"/>
      <c r="C24" s="453"/>
      <c r="D24" s="453"/>
      <c r="E24" s="453"/>
      <c r="F24" s="453"/>
      <c r="G24" s="465" t="s">
        <v>2</v>
      </c>
      <c r="H24" s="466" t="s">
        <v>14</v>
      </c>
      <c r="I24" s="467">
        <f>ROUND(SUM(I21:I23),2)</f>
        <v>319.66</v>
      </c>
      <c r="J24" s="468" t="s">
        <v>26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3" sqref="I3"/>
    </sheetView>
  </sheetViews>
  <sheetFormatPr defaultColWidth="9.140625" defaultRowHeight="21.75"/>
  <cols>
    <col min="1" max="1" width="18.7109375" style="66" customWidth="1"/>
    <col min="2" max="2" width="14.140625" style="66" customWidth="1"/>
    <col min="3" max="3" width="15.8515625" style="66" customWidth="1"/>
    <col min="4" max="4" width="58.8515625" style="66" customWidth="1"/>
    <col min="5" max="5" width="12.7109375" style="66" customWidth="1"/>
    <col min="6" max="6" width="19.8515625" style="66" customWidth="1"/>
    <col min="7" max="7" width="9.140625" style="66" customWidth="1"/>
    <col min="8" max="8" width="14.140625" style="66" bestFit="1" customWidth="1"/>
    <col min="9" max="16384" width="9.140625" style="66" customWidth="1"/>
  </cols>
  <sheetData>
    <row r="1" spans="1:8" ht="21">
      <c r="A1" s="68"/>
      <c r="B1" s="67"/>
      <c r="C1" s="67"/>
      <c r="D1" s="69" t="s">
        <v>299</v>
      </c>
      <c r="E1" s="67"/>
      <c r="F1" s="67"/>
      <c r="G1" s="67"/>
      <c r="H1" s="67"/>
    </row>
    <row r="2" spans="1:8" ht="21">
      <c r="A2" s="68" t="s">
        <v>300</v>
      </c>
      <c r="B2" s="67" t="str">
        <f>ข้อมูลโครงการ!F5</f>
        <v>ก่อสร้างถนน ค.ส.ล. รหัสทางหลวงท้องถิ่น พร.ถ.5-0004 ถนนเทศบาล 4 พร้อมท่อระบายน้ำชุมชน หมู่ที่ 5 </v>
      </c>
      <c r="C2" s="67"/>
      <c r="D2" s="67"/>
      <c r="E2" s="67"/>
      <c r="F2" s="67"/>
      <c r="G2" s="67"/>
      <c r="H2" s="67"/>
    </row>
    <row r="3" spans="1:8" ht="21">
      <c r="A3" s="68" t="str">
        <f>ข้อมูลโครงการ!B6</f>
        <v>ชื่อ (อปท.)</v>
      </c>
      <c r="B3" s="67" t="str">
        <f>ข้อมูลโครงการ!F6</f>
        <v>เทศบาลตำบลทุ่งโฮ้ง  อำเภอเมืองแพร่  จังหวัดแพร่</v>
      </c>
      <c r="C3" s="67"/>
      <c r="D3" s="67"/>
      <c r="E3" s="67"/>
      <c r="F3" s="67"/>
      <c r="G3" s="67"/>
      <c r="H3" s="67"/>
    </row>
    <row r="4" spans="1:8" ht="21">
      <c r="A4" s="68" t="s">
        <v>206</v>
      </c>
      <c r="B4" s="67" t="str">
        <f>ข้อมูลโครงการ!F8</f>
        <v>ถนนเทศบาล 4 หมู่ที่ 5 ตำบลทุ่งโฮ้ง อำเภอเมืองแพร่ จังหวัดแพร่</v>
      </c>
      <c r="C4" s="67"/>
      <c r="D4" s="67"/>
      <c r="E4" s="67"/>
      <c r="F4" s="67"/>
      <c r="G4" s="67"/>
      <c r="H4" s="67"/>
    </row>
    <row r="5" spans="1:8" ht="21">
      <c r="A5" s="68" t="s">
        <v>307</v>
      </c>
      <c r="B5" s="80">
        <f>แบบสรุปราคากลาง!K60</f>
        <v>1204458.7210361562</v>
      </c>
      <c r="C5" s="81" t="s">
        <v>24</v>
      </c>
      <c r="D5" s="82" t="str">
        <f>แบบสรุปราคากลาง!E60</f>
        <v>หนึ่งล้านสองแสนสี่พันสี่ร้อยห้าสิบแปดบาทเจ็ดสิบสองสตางค์</v>
      </c>
      <c r="E5" s="67"/>
      <c r="F5" s="67"/>
      <c r="G5" s="67"/>
      <c r="H5" s="67"/>
    </row>
    <row r="6" spans="2:6" ht="21">
      <c r="B6" s="70"/>
      <c r="C6" s="83"/>
      <c r="D6" s="71" t="s">
        <v>301</v>
      </c>
      <c r="E6" s="70"/>
      <c r="F6" s="70"/>
    </row>
    <row r="7" spans="2:6" ht="21">
      <c r="B7" s="72" t="s">
        <v>302</v>
      </c>
      <c r="C7" s="73" t="s">
        <v>308</v>
      </c>
      <c r="D7" s="74" t="s">
        <v>304</v>
      </c>
      <c r="E7" s="73" t="s">
        <v>305</v>
      </c>
      <c r="F7" s="75" t="s">
        <v>3</v>
      </c>
    </row>
    <row r="8" spans="2:6" ht="21">
      <c r="B8" s="76"/>
      <c r="C8" s="77" t="s">
        <v>303</v>
      </c>
      <c r="D8" s="78"/>
      <c r="E8" s="77" t="s">
        <v>306</v>
      </c>
      <c r="F8" s="79"/>
    </row>
    <row r="9" spans="2:6" ht="21">
      <c r="B9" s="64">
        <v>1</v>
      </c>
      <c r="C9" s="84" t="s">
        <v>317</v>
      </c>
      <c r="D9" s="6" t="s">
        <v>309</v>
      </c>
      <c r="E9" s="5"/>
      <c r="F9" s="65"/>
    </row>
    <row r="10" spans="2:6" ht="21">
      <c r="B10" s="62"/>
      <c r="C10" s="85" t="s">
        <v>319</v>
      </c>
      <c r="D10" s="8" t="s">
        <v>310</v>
      </c>
      <c r="E10" s="7" t="s">
        <v>311</v>
      </c>
      <c r="F10" s="63" t="s">
        <v>312</v>
      </c>
    </row>
    <row r="11" spans="2:6" ht="21">
      <c r="B11" s="62"/>
      <c r="C11" s="7" t="s">
        <v>318</v>
      </c>
      <c r="D11" s="86" t="s">
        <v>314</v>
      </c>
      <c r="E11" s="7" t="s">
        <v>311</v>
      </c>
      <c r="F11" s="63" t="s">
        <v>315</v>
      </c>
    </row>
    <row r="12" spans="2:6" ht="21">
      <c r="B12" s="62"/>
      <c r="C12" s="85" t="s">
        <v>320</v>
      </c>
      <c r="D12" s="86" t="s">
        <v>313</v>
      </c>
      <c r="E12" s="7" t="s">
        <v>427</v>
      </c>
      <c r="F12" s="63" t="s">
        <v>315</v>
      </c>
    </row>
    <row r="13" spans="2:6" ht="21">
      <c r="B13" s="62"/>
      <c r="C13" s="94">
        <f>B5*0.54</f>
        <v>650407.7093595244</v>
      </c>
      <c r="D13" s="89" t="s">
        <v>426</v>
      </c>
      <c r="E13" s="88" t="s">
        <v>428</v>
      </c>
      <c r="F13" s="556" t="s">
        <v>315</v>
      </c>
    </row>
    <row r="14" spans="2:8" ht="21">
      <c r="B14" s="87"/>
      <c r="C14" s="88"/>
      <c r="D14" s="89"/>
      <c r="E14" s="88"/>
      <c r="F14" s="63"/>
      <c r="H14" s="95"/>
    </row>
    <row r="15" spans="2:6" ht="21">
      <c r="B15" s="90"/>
      <c r="C15" s="91"/>
      <c r="D15" s="93" t="s">
        <v>316</v>
      </c>
      <c r="E15" s="91"/>
      <c r="F15" s="92"/>
    </row>
    <row r="16" spans="2:6" ht="21">
      <c r="B16" s="64"/>
      <c r="C16" s="84"/>
      <c r="D16" s="6"/>
      <c r="E16" s="5"/>
      <c r="F16" s="65"/>
    </row>
    <row r="17" spans="2:6" ht="21">
      <c r="B17" s="62"/>
      <c r="C17" s="85"/>
      <c r="D17" s="8"/>
      <c r="E17" s="7"/>
      <c r="F17" s="63"/>
    </row>
    <row r="18" spans="2:6" ht="21">
      <c r="B18" s="62"/>
      <c r="C18" s="7"/>
      <c r="D18" s="86"/>
      <c r="E18" s="7"/>
      <c r="F18" s="63"/>
    </row>
    <row r="19" spans="2:6" ht="21">
      <c r="B19" s="62"/>
      <c r="C19" s="85"/>
      <c r="D19" s="86"/>
      <c r="E19" s="7"/>
      <c r="F19" s="63"/>
    </row>
    <row r="20" spans="2:6" ht="21">
      <c r="B20" s="62"/>
      <c r="C20" s="85"/>
      <c r="D20" s="86"/>
      <c r="E20" s="7"/>
      <c r="F20" s="63"/>
    </row>
    <row r="21" spans="2:6" ht="21">
      <c r="B21" s="62"/>
      <c r="C21" s="94"/>
      <c r="D21" s="86"/>
      <c r="E21" s="7"/>
      <c r="F21" s="63"/>
    </row>
    <row r="22" spans="2:6" ht="21">
      <c r="B22" s="90"/>
      <c r="C22" s="91"/>
      <c r="D22" s="93"/>
      <c r="E22" s="91"/>
      <c r="F22" s="92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Boonseanrang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Kiattiwat@Porntida</dc:creator>
  <cp:keywords/>
  <dc:description/>
  <cp:lastModifiedBy>Topviewservice</cp:lastModifiedBy>
  <cp:lastPrinted>2018-06-29T05:04:56Z</cp:lastPrinted>
  <dcterms:created xsi:type="dcterms:W3CDTF">2005-03-05T09:54:06Z</dcterms:created>
  <dcterms:modified xsi:type="dcterms:W3CDTF">2018-07-10T09:46:31Z</dcterms:modified>
  <cp:category/>
  <cp:version/>
  <cp:contentType/>
  <cp:contentStatus/>
</cp:coreProperties>
</file>